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9312" tabRatio="886" firstSheet="2" activeTab="2"/>
  </bookViews>
  <sheets>
    <sheet name="abbrev_" sheetId="1" r:id="rId1"/>
    <sheet name="r_correlation_table" sheetId="2" r:id="rId2"/>
    <sheet name="chem_wshed_means" sheetId="3" r:id="rId3"/>
  </sheets>
  <definedNames/>
  <calcPr fullCalcOnLoad="1"/>
</workbook>
</file>

<file path=xl/sharedStrings.xml><?xml version="1.0" encoding="utf-8"?>
<sst xmlns="http://schemas.openxmlformats.org/spreadsheetml/2006/main" count="705" uniqueCount="256">
  <si>
    <t>Enati Down</t>
  </si>
  <si>
    <t>Enati Upstream</t>
  </si>
  <si>
    <t>Trails End</t>
  </si>
  <si>
    <t>Twanoh Falls</t>
  </si>
  <si>
    <t>Twanoh</t>
  </si>
  <si>
    <t>Thorndyke</t>
  </si>
  <si>
    <t>Tarboo</t>
  </si>
  <si>
    <t>Miller</t>
  </si>
  <si>
    <t>Mission</t>
  </si>
  <si>
    <t>Mulberg</t>
  </si>
  <si>
    <t>North Fork Skokomish</t>
  </si>
  <si>
    <t>Seabeck</t>
  </si>
  <si>
    <t>Little Quilcene</t>
  </si>
  <si>
    <t>Tahuya</t>
  </si>
  <si>
    <t>Wacketickeh</t>
  </si>
  <si>
    <t>Fulton</t>
  </si>
  <si>
    <t>Hamma Hamma</t>
  </si>
  <si>
    <t>Happy Hollow</t>
  </si>
  <si>
    <t>Hill</t>
  </si>
  <si>
    <t>Holyoke</t>
  </si>
  <si>
    <t>Jorsted</t>
  </si>
  <si>
    <t>Big Bend</t>
  </si>
  <si>
    <t>Big Quilcene</t>
  </si>
  <si>
    <t>Devereaux</t>
  </si>
  <si>
    <t>Dewatto</t>
  </si>
  <si>
    <t>Dosewallips</t>
  </si>
  <si>
    <t>Duckabush</t>
  </si>
  <si>
    <t>Big Beef</t>
  </si>
  <si>
    <t>Finch Upstream</t>
  </si>
  <si>
    <t>Stimson</t>
  </si>
  <si>
    <t>Unnamed</t>
  </si>
  <si>
    <t>Big Anderson</t>
  </si>
  <si>
    <t>Finch</t>
  </si>
  <si>
    <t>Little Mission</t>
  </si>
  <si>
    <t>Stavis</t>
  </si>
  <si>
    <t>Union Store</t>
  </si>
  <si>
    <t>Alderbrook</t>
  </si>
  <si>
    <t>Eagle</t>
  </si>
  <si>
    <t>Lilliwaup</t>
  </si>
  <si>
    <t>Skokomish</t>
  </si>
  <si>
    <t>Union</t>
  </si>
  <si>
    <t>Lake Kokanee</t>
  </si>
  <si>
    <t>Skabob</t>
  </si>
  <si>
    <t>S_CEC_MA</t>
  </si>
  <si>
    <t>S_CEC_MN</t>
  </si>
  <si>
    <t>S_PH_MI</t>
  </si>
  <si>
    <t>S_PH_MA</t>
  </si>
  <si>
    <t>S_PH_MN</t>
  </si>
  <si>
    <t>S_CL_MI</t>
  </si>
  <si>
    <t>S_CL_MA</t>
  </si>
  <si>
    <t>S_CL_MN</t>
  </si>
  <si>
    <t>S_BD_MI</t>
  </si>
  <si>
    <t>S_BD_MA</t>
  </si>
  <si>
    <t>S_BD_MN</t>
  </si>
  <si>
    <t>S_HYC_MI</t>
  </si>
  <si>
    <t>S_HYC_MA</t>
  </si>
  <si>
    <t>S_HYC_MN</t>
  </si>
  <si>
    <t>S_AWC_MI</t>
  </si>
  <si>
    <t>S_AWC_MA</t>
  </si>
  <si>
    <t>S_AWC_MN</t>
  </si>
  <si>
    <t>S_OM_MI</t>
  </si>
  <si>
    <t>S_OM_MA</t>
  </si>
  <si>
    <t>S_OM_MN</t>
  </si>
  <si>
    <t>M_CEC_MI</t>
  </si>
  <si>
    <t>M_CEC_MA</t>
  </si>
  <si>
    <t>M_CEC_MN</t>
  </si>
  <si>
    <t>M_PH_MI</t>
  </si>
  <si>
    <t>M_PH_MA</t>
  </si>
  <si>
    <t>M_PH_MN</t>
  </si>
  <si>
    <t>M_CL_MI</t>
  </si>
  <si>
    <t>M_CL_MA</t>
  </si>
  <si>
    <t>M_CL_MN</t>
  </si>
  <si>
    <t>M_BD_MI</t>
  </si>
  <si>
    <t>M_BD_MA</t>
  </si>
  <si>
    <t>M_BD_MN</t>
  </si>
  <si>
    <t>M_HYC_MI</t>
  </si>
  <si>
    <t>M_HYC_MA</t>
  </si>
  <si>
    <t>M_HYC_MN</t>
  </si>
  <si>
    <t>M_AWC_MI</t>
  </si>
  <si>
    <t>M_AWC_MA</t>
  </si>
  <si>
    <t>M_AWC_MN</t>
  </si>
  <si>
    <t>M_OM_MI</t>
  </si>
  <si>
    <t>M_OM_MA</t>
  </si>
  <si>
    <t>M_OM_MN</t>
  </si>
  <si>
    <t>D_CEC_MI</t>
  </si>
  <si>
    <t>D_CEC_MA</t>
  </si>
  <si>
    <t>D_CEC_MN</t>
  </si>
  <si>
    <t>D_PH_MI</t>
  </si>
  <si>
    <t>D_PH_MA</t>
  </si>
  <si>
    <t>D_PH_MN</t>
  </si>
  <si>
    <t>D_CL_MI</t>
  </si>
  <si>
    <t>D_CL_MA</t>
  </si>
  <si>
    <t>D_CL_MN</t>
  </si>
  <si>
    <t>D_BD_MI</t>
  </si>
  <si>
    <t>D_BD_MA</t>
  </si>
  <si>
    <t>D_BD_MN</t>
  </si>
  <si>
    <t>D_HYC_MI</t>
  </si>
  <si>
    <t>D_HYC_MA</t>
  </si>
  <si>
    <t>D_HYC_MN</t>
  </si>
  <si>
    <t>D_AWC_MI</t>
  </si>
  <si>
    <t>D_AWC_MA</t>
  </si>
  <si>
    <t>D_AWC_MN</t>
  </si>
  <si>
    <t>D_OM_MI</t>
  </si>
  <si>
    <t>D_OM_MA</t>
  </si>
  <si>
    <t>D_OM_MN</t>
  </si>
  <si>
    <t>TO_OM_MI</t>
  </si>
  <si>
    <t>TO_OM_MA</t>
  </si>
  <si>
    <t>TO_OM_MN</t>
  </si>
  <si>
    <t>TO_CEC_MI</t>
  </si>
  <si>
    <t>TO_CEC_M_1</t>
  </si>
  <si>
    <t>TO_CEC_MN</t>
  </si>
  <si>
    <t>Mapped_Area_m2</t>
  </si>
  <si>
    <t xml:space="preserve">ALDE </t>
  </si>
  <si>
    <t xml:space="preserve">BAND </t>
  </si>
  <si>
    <t xml:space="preserve">BBEE </t>
  </si>
  <si>
    <t xml:space="preserve">BBEN </t>
  </si>
  <si>
    <t xml:space="preserve">BQUI </t>
  </si>
  <si>
    <t xml:space="preserve">DEVE </t>
  </si>
  <si>
    <t xml:space="preserve">DEWA </t>
  </si>
  <si>
    <t xml:space="preserve">DOSE </t>
  </si>
  <si>
    <t xml:space="preserve">DUCK </t>
  </si>
  <si>
    <t xml:space="preserve">EAGL </t>
  </si>
  <si>
    <t>EANTD</t>
  </si>
  <si>
    <t>EANTU</t>
  </si>
  <si>
    <t xml:space="preserve">FINC </t>
  </si>
  <si>
    <t xml:space="preserve">FINU </t>
  </si>
  <si>
    <t xml:space="preserve">FULT </t>
  </si>
  <si>
    <t xml:space="preserve">HAMA </t>
  </si>
  <si>
    <t xml:space="preserve">HAPP </t>
  </si>
  <si>
    <t xml:space="preserve">HILL </t>
  </si>
  <si>
    <t xml:space="preserve">HOLY </t>
  </si>
  <si>
    <t xml:space="preserve">JORS </t>
  </si>
  <si>
    <t xml:space="preserve">KOKA </t>
  </si>
  <si>
    <t xml:space="preserve">LILL </t>
  </si>
  <si>
    <t xml:space="preserve">LMIS </t>
  </si>
  <si>
    <t xml:space="preserve">LQUI </t>
  </si>
  <si>
    <t xml:space="preserve">MFSK </t>
  </si>
  <si>
    <t xml:space="preserve">MILL </t>
  </si>
  <si>
    <t xml:space="preserve">MISS </t>
  </si>
  <si>
    <t xml:space="preserve">MULB </t>
  </si>
  <si>
    <t xml:space="preserve">NFSK </t>
  </si>
  <si>
    <t xml:space="preserve">SEAB </t>
  </si>
  <si>
    <t xml:space="preserve">SKAB </t>
  </si>
  <si>
    <t xml:space="preserve">SKOK </t>
  </si>
  <si>
    <t xml:space="preserve">STAV </t>
  </si>
  <si>
    <t xml:space="preserve">STIM </t>
  </si>
  <si>
    <t xml:space="preserve">TAHU </t>
  </si>
  <si>
    <t xml:space="preserve">TARB </t>
  </si>
  <si>
    <t xml:space="preserve">TFAL </t>
  </si>
  <si>
    <t xml:space="preserve">THOR </t>
  </si>
  <si>
    <t xml:space="preserve">TRAI </t>
  </si>
  <si>
    <t xml:space="preserve">TWAN </t>
  </si>
  <si>
    <t xml:space="preserve">UNIO </t>
  </si>
  <si>
    <t xml:space="preserve">UNIS </t>
  </si>
  <si>
    <t xml:space="preserve">UNNA </t>
  </si>
  <si>
    <t xml:space="preserve">WAKE </t>
  </si>
  <si>
    <t>% Hydric Soils</t>
  </si>
  <si>
    <t>Watershed Area</t>
  </si>
  <si>
    <t>Mapped_m2 Andic/Andisol Soils (Volcanic Influence)</t>
  </si>
  <si>
    <t>Mapped_m2 Aquic Soils (Wetland Mineral Soils)</t>
  </si>
  <si>
    <t>Mapped_m2 Indurated Soils (Glacial Till)</t>
  </si>
  <si>
    <t>Mapped_m2 Entisol/Inceptisol (Weak Developed Soils and Human influenced soils)</t>
  </si>
  <si>
    <t>Mapped_m2 Histosols/Histic Soils (Deep Organic Soils)</t>
  </si>
  <si>
    <t>Mapped_m2 Riverwash/Water</t>
  </si>
  <si>
    <t>Mapped_m2 Rock_Outcrop</t>
  </si>
  <si>
    <t>Mapped_m2 Spodosol</t>
  </si>
  <si>
    <t>%Andic/Andisol Soils (Volcanic Influence)</t>
  </si>
  <si>
    <t>%Aquic Soils (Wetland Mineral Soils)</t>
  </si>
  <si>
    <t>%Indurated Soils (Glacial Till)</t>
  </si>
  <si>
    <t>%Entisol/Inceptisol (Weak Developed Soils and Human influenced soils)</t>
  </si>
  <si>
    <t>%Histosols/Histic Soils (Deep Organic Soils)</t>
  </si>
  <si>
    <t>%Riverwash/Water</t>
  </si>
  <si>
    <t>%Rock_Outcrop</t>
  </si>
  <si>
    <t>%Spodosol</t>
  </si>
  <si>
    <t>%Watershed Area with Soils Data</t>
  </si>
  <si>
    <t>Mean Elevation</t>
  </si>
  <si>
    <t>Mean Slope (%)</t>
  </si>
  <si>
    <t>Bare Ground / Clearcut</t>
  </si>
  <si>
    <t>Grass / Shrubs / Crops / Early Regrowth</t>
  </si>
  <si>
    <t>Marsh / Wetland / Shoreline / Shallow Water</t>
  </si>
  <si>
    <t>Deciduous / Mixed Forest</t>
  </si>
  <si>
    <t>Water</t>
  </si>
  <si>
    <t>Mature Coniferous Forest</t>
  </si>
  <si>
    <t>Young Coniferous Forest</t>
  </si>
  <si>
    <t>Snow/Ice</t>
  </si>
  <si>
    <t>Cloud</t>
  </si>
  <si>
    <t>Open Forest / Regrowth</t>
  </si>
  <si>
    <t>Sub-Alpine Forest</t>
  </si>
  <si>
    <t>Low Density Urban</t>
  </si>
  <si>
    <t>High Density Urban</t>
  </si>
  <si>
    <t>Cloud Shadow</t>
  </si>
  <si>
    <t>TOTAL WATERSHED POPULATION</t>
  </si>
  <si>
    <t>Shore</t>
  </si>
  <si>
    <t>Shoredetail</t>
  </si>
  <si>
    <t>S</t>
  </si>
  <si>
    <t>Lynch</t>
  </si>
  <si>
    <t>E</t>
  </si>
  <si>
    <t>Kitsap</t>
  </si>
  <si>
    <t>NW</t>
  </si>
  <si>
    <t>Dabob</t>
  </si>
  <si>
    <t>W</t>
  </si>
  <si>
    <t>SW</t>
  </si>
  <si>
    <t>N</t>
  </si>
  <si>
    <t>I made up the shaded numbers….Lauren came up with all the rest</t>
  </si>
  <si>
    <t>Summary Stats:</t>
  </si>
  <si>
    <t>Std.  Dev</t>
  </si>
  <si>
    <t>Mean (No weighting coef is used)</t>
  </si>
  <si>
    <t>CV =(std/mean)*100%</t>
  </si>
  <si>
    <t>Notes about potential problems in each column are written below each column in row 47:</t>
  </si>
  <si>
    <t>meq/100g soil</t>
  </si>
  <si>
    <t>ph</t>
  </si>
  <si>
    <t>%clay</t>
  </si>
  <si>
    <t>g/cm3</t>
  </si>
  <si>
    <t>in/hr</t>
  </si>
  <si>
    <t>inch water/inch soil</t>
  </si>
  <si>
    <t>%OM by wt</t>
  </si>
  <si>
    <t>g OM/m2 area</t>
  </si>
  <si>
    <t>meq/m2 area</t>
  </si>
  <si>
    <t>m2</t>
  </si>
  <si>
    <t>%wshed area</t>
  </si>
  <si>
    <t>Meters</t>
  </si>
  <si>
    <t>%slope</t>
  </si>
  <si>
    <t>people/wshed</t>
  </si>
  <si>
    <t>Units for each column:</t>
  </si>
  <si>
    <t>Watershed Soil OM _max Met. Tons  (soil=surface 60 inches)</t>
  </si>
  <si>
    <t>Watershed Soil OM _mean Met. Tons OM (soil=surf 60 inches)</t>
  </si>
  <si>
    <t>Soil Water_Capacity-Inches - (i.e. Cubic Inches/square inch land area) - min</t>
  </si>
  <si>
    <t>Soil Water_Capacity-Inches - (i.e. Cubic Inches/square inch land area) max</t>
  </si>
  <si>
    <t>Soil Water_Capacity-Inches - (i.e. Cubic Inches/square inch land area) mean</t>
  </si>
  <si>
    <t>Watershed Soil Water_Capacity-Cubic Meters (Av. Wat. Capac. Of the surface 60 in * watershed area) min</t>
  </si>
  <si>
    <t>Watershed Soil Water_Capacity-Cubic Meters (Av. Wat. Capac. Of the surface 60 in * watershed area) max</t>
  </si>
  <si>
    <t>Watershed Soil Water_Capacity-Cubic Meters (Av. Wat. Capac. Of the surface 60 in * watershed area) mean</t>
  </si>
  <si>
    <t>Watershed Soil OM _min  Met. Tons (soil=surface 60 inches)</t>
  </si>
  <si>
    <t>Watershed Soil Cation Ex Capacity in equivalents mean</t>
  </si>
  <si>
    <t>Watershed Soil Cation Ex Capacity in equivalents min</t>
  </si>
  <si>
    <t>Watershed Soil Cation Ex Capacity in equivalents max</t>
  </si>
  <si>
    <t>Equiv</t>
  </si>
  <si>
    <t>m3</t>
  </si>
  <si>
    <t>Inches</t>
  </si>
  <si>
    <t>Met. Tonnes</t>
  </si>
  <si>
    <t>Discharges directly to Hood Canal?? (i.e. Is not a tributary of another sample location)</t>
  </si>
  <si>
    <t>***need to select one or average of these to be the skok concentration at mouth</t>
  </si>
  <si>
    <t>Skokomish Watershed Areas are 633 km2 and 588 km2 at Hwy 106 and 101 respectively</t>
  </si>
  <si>
    <t>Class (0=Dam Affected, 1=Kitsap/Lowland, 2=Olympic)</t>
  </si>
  <si>
    <t>Is a Kitsap/Lowland Stream and is a direct trib to H canal</t>
  </si>
  <si>
    <t>Is an Olympic Stream and is a direct trib to H canal</t>
  </si>
  <si>
    <t>Is Dam Affected and Discharges to Hood Canal (Just L Cushman Discharge and Skokomish)</t>
  </si>
  <si>
    <t>Total PercenClay (Mean)…12*surf+24*mid+24*deep….summed…divided by 60</t>
  </si>
  <si>
    <t>Depth Averaged_Percent Clay (Mean)…12*surf+24*mid+24*deep….summed…divided by 60</t>
  </si>
  <si>
    <t>Watershed annual soil CO2 efflux = area * column just to the left - Metric Tonnes per year</t>
  </si>
  <si>
    <t>Column used to sum watersehd CO2 fluxes….look at bottom for total CO2 soil flux from H Canal Wshed</t>
  </si>
  <si>
    <t>Column used to sum watersehd OM….look at bottom for total OM in H Canal Wshed (90% of it) MIN</t>
  </si>
  <si>
    <t>Column used to sum watersehd OM….look at bottom for total OM in H Canal Wshed (90% of it) MAX</t>
  </si>
  <si>
    <t>Column used to sum watersehd OM….look at bottom for total OM in H Canal Wshed (90% of it) MEA N</t>
  </si>
  <si>
    <t>Watershed mean soil CO2 efflux (kg C per m2 per yr) from Kane et al's regression for elevation effects on soil resp</t>
  </si>
  <si>
    <t>Population Density: people/km2 wshed area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</si>
</sst>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%"/>
    <numFmt numFmtId="167" formatCode="0.0E+00"/>
    <numFmt numFmtId="168" formatCode="[$-409]dddd\,\ mmmm\ dd\,\ yyyy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</numFmts>
  <fonts count="14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6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55"/>
      </patternFill>
    </fill>
  </fills>
  <borders count="4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textRotation="45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2" xfId="0" applyFont="1" applyFill="1" applyBorder="1" applyAlignment="1">
      <alignment textRotation="45" wrapText="1"/>
    </xf>
    <xf numFmtId="0" fontId="4" fillId="2" borderId="0" xfId="0" applyFon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textRotation="45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7" fontId="4" fillId="3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2" fillId="6" borderId="3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2" fillId="6" borderId="3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4" fillId="3" borderId="0" xfId="0" applyNumberFormat="1" applyFont="1" applyFill="1" applyAlignment="1">
      <alignment/>
    </xf>
    <xf numFmtId="0" fontId="2" fillId="0" borderId="3" xfId="0" applyFont="1" applyBorder="1" applyAlignment="1">
      <alignment/>
    </xf>
    <xf numFmtId="174" fontId="2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 textRotation="45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3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1</xdr:row>
      <xdr:rowOff>114300</xdr:rowOff>
    </xdr:from>
    <xdr:to>
      <xdr:col>24</xdr:col>
      <xdr:colOff>76200</xdr:colOff>
      <xdr:row>73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05025" y="3343275"/>
          <a:ext cx="13515975" cy="1162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ALL Hood Canal Watershed characteristics - Soils, Elevation, Slope, Population, Land Cover, Shore Details, 
Soils: Columns C to CY
Elevation: Column CV
Watershed Area: Column BT
Slope: Column DA
Land Cover: DB to DN
Population, shoreline,  DO to DR
About this worksheet: Watershed Mean Soil Chem Parameters and %Watershed area in notable soil types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-Column BU shows the %wshed area that with soil data…It ranges from 18% (N Fk Skok) to ~40% for other olympic watersheds to about 100% for the rest.  (Because of GIS polygon intersect process, the % mapped areas  may be 101% due to sliver polygons)
-Parameters: Cation Ex Capactiy, pH, %clay, bulk density, soil hydraulic conductivity, avail. water capacity, %organic matter by weight...
-Each parameter is estimated for the Surface (S) 12 inches, the middle (M) 24 inches, and deep (D) 24 inches.
-An NRCS lookup table gave estimated min, max and mean quanitities for each parameter for each depth for each soil polygon.  For example, S_CEC_MI is a watershed average of the minimum estimates for CEC each soil polygon in watershed, S_CEC_MA is a watershed average of the maximum estimates of CEC for each soil polygon in wshed polygon, and S_CEC_MN a watershed average of the mean estimates for each soil polygon.
-Units are listed on the last row of each column
-Calculated Total Soil Organic Matter per m2 area several dif't ways: 1) TO_OM_MI is an watershed average of (polygons' min. est. OM * polygons' max est. bulk density)...2) TO_OM_MA is an watershed average of (polygons' max est. OM * polygons' min est. bulk density)...3) TO_OM_MN is an average of TO_OM_MI and TO_OM_MA
-Minimum, max, and mean total soil cation exchange capacity per m2 area (TO_CEC_MI, TO_CEC_MA, and TO_CEC_MN) were calculated the same way as total soil organic mater...
-Calculated the watershed average soil available water capacity (AWC):====(12 inches *( inches AWC/12 inches surface soil))+(24 inches *( inches AWC/24 inches middle soil))+(24 inches * (inches AWC/24 inches deep soil))
-Calculated the depth averaged watershed averaged %clay ===12*surface percent clay + 24*middle percent clay+24 * deep percent clayy....sum all and divide by 60
-Calculated Total Watershed Organic Matter, Total Watershed CEC, Total Watershed Soil AWC by multiplying the total per m2 * wshed area
***For all the integrations of total soil OM, CEC, and AWC...the "total soil " is arbitrarily called 60 inches deep (that's as far as most soils were described)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%SOIL TYPES%%%
-The areas of a few important soil types were calculated for each watershed.  The % of watershed area in each of these soil types is calculated as ==(area of mapped soil type in watershed)/(mapped area in watershed).  (So it ignores areas with no data)
-The soil types I looked at were:
1) Andic/Andisols = soils with "%and%" in their taxonomic name.  These are soils influenced by volcanic ash.
2) Wetland Mineral soils = soils with "%aqu%" in their taxonomic name.  These are wetland soils other than organic soils (but do not necessary include all mineral soil wetlands)
3) Glacially Indurated Soils = soils with "%dur%" in their taxonomic name.  These are soils strongly influenced by glacial compaction.
4) Entisols/Inceptisols = soils with "%ent%" or "%ept%" at the end of their taxonomic name (and not "%dur%" and not "%aqu%").  Entisols and Inceptisols are soils with very limited and somewhat limited development, respectively.  The lack of development may be due to steepness/erosion, erosion/deposition by water, glacial process, or anthropogenic disturbance.  Most glacially indurated soils are also entisols or inceptisols.  I excluded the glacial till soils so that the two classes would be distinct...I also excluded entisols/inceptisols that are wetlands (aqu)
5) Histosols/Histic Soils= soils with "%ist%" in their taxonomic names.   These are organic (generally deep) soils.
6) Riverwash/Water and Unifluvents (Weakly Developed active Alluvial Soils)
7) Spodosols - soils with "%ods%" at end of taxonomic name...generally sandy soils characterized by translocation of iron hydroxides and humics into subsurface horizons
8) Hydric Soils: Soils meeting saturation/inundation criteria for federal wetland classification...Includes both organic soils and mineral soils...So it is a class overlapping with Classes 2, 5, and 6 (It is often just a sum of these classes...but not always....a common exception are alluvial valley or organic soils that are anthropogenically drained  no longer considererd hydric)....The hydric criteria focus on having soil anoxic for a duration during the growing season.  Hydric Criteria: http://soils.usda.gov/use/hydric/criteria.html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workbookViewId="0" topLeftCell="A1">
      <pane xSplit="2328" ySplit="3672" topLeftCell="X20" activePane="bottomRight" state="split"/>
      <selection pane="topLeft" activeCell="A1" sqref="A1:IV1"/>
      <selection pane="topRight" activeCell="Q1" sqref="Q1:Q16384"/>
      <selection pane="bottomLeft" activeCell="A4" sqref="A4"/>
      <selection pane="bottomRight" activeCell="AH23" sqref="AH23"/>
    </sheetView>
  </sheetViews>
  <sheetFormatPr defaultColWidth="9.140625" defaultRowHeight="12.75"/>
  <cols>
    <col min="3" max="3" width="10.00390625" style="0" bestFit="1" customWidth="1"/>
    <col min="17" max="17" width="12.28125" style="0" customWidth="1"/>
  </cols>
  <sheetData>
    <row r="1" spans="3:41" ht="170.25" customHeight="1">
      <c r="C1" s="9" t="s">
        <v>157</v>
      </c>
      <c r="D1" s="2" t="s">
        <v>107</v>
      </c>
      <c r="E1" s="2" t="s">
        <v>110</v>
      </c>
      <c r="F1" s="2" t="s">
        <v>166</v>
      </c>
      <c r="G1" s="2" t="s">
        <v>167</v>
      </c>
      <c r="H1" s="2" t="s">
        <v>168</v>
      </c>
      <c r="I1" s="2" t="s">
        <v>169</v>
      </c>
      <c r="J1" s="2" t="s">
        <v>170</v>
      </c>
      <c r="K1" s="2" t="s">
        <v>171</v>
      </c>
      <c r="L1" s="2" t="s">
        <v>172</v>
      </c>
      <c r="M1" s="2" t="s">
        <v>173</v>
      </c>
      <c r="N1" s="9" t="s">
        <v>156</v>
      </c>
      <c r="O1" s="2" t="s">
        <v>228</v>
      </c>
      <c r="P1" s="2" t="s">
        <v>95</v>
      </c>
      <c r="Q1" s="21" t="s">
        <v>248</v>
      </c>
      <c r="R1" s="2" t="s">
        <v>175</v>
      </c>
      <c r="S1" s="2" t="s">
        <v>176</v>
      </c>
      <c r="T1" s="2" t="s">
        <v>177</v>
      </c>
      <c r="U1" s="2" t="s">
        <v>178</v>
      </c>
      <c r="V1" s="2" t="s">
        <v>179</v>
      </c>
      <c r="W1" s="2" t="s">
        <v>180</v>
      </c>
      <c r="X1" s="2" t="s">
        <v>181</v>
      </c>
      <c r="Y1" s="21" t="s">
        <v>182</v>
      </c>
      <c r="Z1" s="2" t="s">
        <v>183</v>
      </c>
      <c r="AA1" s="2" t="s">
        <v>184</v>
      </c>
      <c r="AB1" s="2" t="s">
        <v>185</v>
      </c>
      <c r="AC1" s="2" t="s">
        <v>186</v>
      </c>
      <c r="AD1" s="2" t="s">
        <v>187</v>
      </c>
      <c r="AE1" s="2" t="s">
        <v>188</v>
      </c>
      <c r="AF1" s="2" t="s">
        <v>189</v>
      </c>
      <c r="AG1" s="2" t="s">
        <v>190</v>
      </c>
      <c r="AH1" s="2" t="s">
        <v>191</v>
      </c>
      <c r="AI1" s="2" t="s">
        <v>192</v>
      </c>
      <c r="AJ1" s="21" t="s">
        <v>193</v>
      </c>
      <c r="AK1" s="21" t="s">
        <v>240</v>
      </c>
      <c r="AL1" s="21" t="s">
        <v>243</v>
      </c>
      <c r="AM1" s="21" t="s">
        <v>244</v>
      </c>
      <c r="AN1" s="21" t="s">
        <v>245</v>
      </c>
      <c r="AO1" s="21" t="s">
        <v>246</v>
      </c>
    </row>
    <row r="2" spans="1:41" ht="12.75">
      <c r="A2" s="3" t="s">
        <v>112</v>
      </c>
      <c r="B2" t="s">
        <v>36</v>
      </c>
      <c r="C2" s="29">
        <v>417893.687055</v>
      </c>
      <c r="D2" s="26">
        <v>24749.02789595403</v>
      </c>
      <c r="E2" s="26">
        <v>548068.0271974565</v>
      </c>
      <c r="F2" s="1">
        <v>0</v>
      </c>
      <c r="G2" s="1">
        <v>0</v>
      </c>
      <c r="H2" s="1">
        <v>87.01127403000004</v>
      </c>
      <c r="I2" s="1">
        <v>12.988725969999958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27">
        <v>4.464497003479879</v>
      </c>
      <c r="P2" s="1">
        <v>1.81103382209</v>
      </c>
      <c r="Q2">
        <v>7.016770186864562</v>
      </c>
      <c r="R2" s="11">
        <v>121.423</v>
      </c>
      <c r="S2" s="11">
        <v>12.6067</v>
      </c>
      <c r="T2" s="27">
        <v>3.01</v>
      </c>
      <c r="U2" s="27">
        <v>8.17</v>
      </c>
      <c r="V2" s="27">
        <v>15.48</v>
      </c>
      <c r="W2" s="27">
        <v>9.46</v>
      </c>
      <c r="X2" s="27">
        <v>0</v>
      </c>
      <c r="Y2" s="27">
        <v>43.87</v>
      </c>
      <c r="Z2" s="27">
        <v>7.53</v>
      </c>
      <c r="AA2" s="27">
        <v>0</v>
      </c>
      <c r="AB2" s="27">
        <v>0.22</v>
      </c>
      <c r="AC2" s="27">
        <v>7.1</v>
      </c>
      <c r="AD2" s="27">
        <v>0</v>
      </c>
      <c r="AE2" s="27">
        <v>3.44</v>
      </c>
      <c r="AF2" s="27">
        <v>1.72</v>
      </c>
      <c r="AG2" s="27">
        <v>0</v>
      </c>
      <c r="AH2" s="27">
        <v>26.7546</v>
      </c>
      <c r="AI2" t="s">
        <v>194</v>
      </c>
      <c r="AJ2" t="s">
        <v>195</v>
      </c>
      <c r="AK2" s="11">
        <v>1</v>
      </c>
      <c r="AL2">
        <v>1</v>
      </c>
      <c r="AM2">
        <f>IF(AK2=1,IF(AL2=1,1,0),0)</f>
        <v>1</v>
      </c>
      <c r="AN2">
        <f>IF(AK2=1,IF(AL2=2,1,0),0)</f>
        <v>0</v>
      </c>
      <c r="AO2">
        <f>IF(AK2=1,IF(AL2=0,1,0),0)</f>
        <v>0</v>
      </c>
    </row>
    <row r="3" spans="1:41" ht="12.75">
      <c r="A3" s="3" t="s">
        <v>113</v>
      </c>
      <c r="B3" t="s">
        <v>31</v>
      </c>
      <c r="C3" s="29">
        <v>15429605.2273</v>
      </c>
      <c r="D3" s="26">
        <v>22227.044629714288</v>
      </c>
      <c r="E3" s="26">
        <v>111819.02641615194</v>
      </c>
      <c r="F3" s="1">
        <v>0.04436357908440173</v>
      </c>
      <c r="G3" s="1">
        <v>7.801620739532346</v>
      </c>
      <c r="H3" s="1">
        <v>59.587104844134444</v>
      </c>
      <c r="I3" s="1">
        <v>29.982095131408222</v>
      </c>
      <c r="J3" s="1">
        <v>0.049717846447807204</v>
      </c>
      <c r="K3" s="1">
        <v>2.4817420574050413</v>
      </c>
      <c r="L3" s="1">
        <v>0</v>
      </c>
      <c r="M3" s="1">
        <v>0</v>
      </c>
      <c r="N3" s="1">
        <v>8.585449091654592</v>
      </c>
      <c r="O3" s="27">
        <v>3.761565932407864</v>
      </c>
      <c r="P3" s="1">
        <v>1.4808184109953564</v>
      </c>
      <c r="Q3">
        <v>6.79404159786103</v>
      </c>
      <c r="R3" s="11">
        <v>132.792</v>
      </c>
      <c r="S3" s="11">
        <v>14.0794</v>
      </c>
      <c r="T3" s="27">
        <v>2.47</v>
      </c>
      <c r="U3" s="27">
        <v>12.76</v>
      </c>
      <c r="V3" s="27">
        <v>8.18</v>
      </c>
      <c r="W3" s="27">
        <v>17.92</v>
      </c>
      <c r="X3" s="27">
        <v>0.16</v>
      </c>
      <c r="Y3" s="27">
        <v>35.39</v>
      </c>
      <c r="Z3" s="27">
        <v>8.87</v>
      </c>
      <c r="AA3" s="27">
        <v>0</v>
      </c>
      <c r="AB3" s="27">
        <v>0.09</v>
      </c>
      <c r="AC3" s="27">
        <v>11.45</v>
      </c>
      <c r="AD3" s="27">
        <v>0</v>
      </c>
      <c r="AE3" s="27">
        <v>2.25</v>
      </c>
      <c r="AF3" s="27">
        <v>0.36</v>
      </c>
      <c r="AG3" s="27">
        <v>0.1</v>
      </c>
      <c r="AH3" s="27">
        <v>77.6998</v>
      </c>
      <c r="AI3" t="s">
        <v>196</v>
      </c>
      <c r="AJ3" t="s">
        <v>197</v>
      </c>
      <c r="AK3" s="11">
        <v>1</v>
      </c>
      <c r="AL3">
        <v>1</v>
      </c>
      <c r="AM3">
        <f aca="true" t="shared" si="0" ref="AM3:AM45">IF(AK3=1,IF(AL3=1,1,0),0)</f>
        <v>1</v>
      </c>
      <c r="AN3">
        <f aca="true" t="shared" si="1" ref="AN3:AN45">IF(AK3=1,IF(AL3=2,1,0),0)</f>
        <v>0</v>
      </c>
      <c r="AO3">
        <f aca="true" t="shared" si="2" ref="AO3:AO45">IF(AK3=1,IF(AL3=0,1,0),0)</f>
        <v>0</v>
      </c>
    </row>
    <row r="4" spans="1:41" ht="12.75">
      <c r="A4" s="3" t="s">
        <v>114</v>
      </c>
      <c r="B4" t="s">
        <v>27</v>
      </c>
      <c r="C4" s="29">
        <v>37437216.5208</v>
      </c>
      <c r="D4" s="26">
        <v>31062.4079277023</v>
      </c>
      <c r="E4" s="26">
        <v>130759.80115607346</v>
      </c>
      <c r="F4" s="1">
        <v>0.04883145237944102</v>
      </c>
      <c r="G4" s="1">
        <v>5.545949815201551</v>
      </c>
      <c r="H4" s="1">
        <v>62.157553866334844</v>
      </c>
      <c r="I4" s="1">
        <v>27.563989267436234</v>
      </c>
      <c r="J4" s="1">
        <v>2.168067853084691</v>
      </c>
      <c r="K4" s="1">
        <v>2.77358449687592</v>
      </c>
      <c r="L4" s="1">
        <v>0</v>
      </c>
      <c r="M4" s="1">
        <v>0</v>
      </c>
      <c r="N4" s="1">
        <v>14.364990973795301</v>
      </c>
      <c r="O4" s="27">
        <v>4.709661508966208</v>
      </c>
      <c r="P4" s="1">
        <v>1.4295289968101756</v>
      </c>
      <c r="Q4">
        <v>5.724492550452095</v>
      </c>
      <c r="R4" s="11">
        <v>149.017</v>
      </c>
      <c r="S4" s="11">
        <v>10.4773</v>
      </c>
      <c r="T4" s="27">
        <v>1</v>
      </c>
      <c r="U4" s="27">
        <v>7.37</v>
      </c>
      <c r="V4" s="27">
        <v>9.99</v>
      </c>
      <c r="W4" s="27">
        <v>22.65</v>
      </c>
      <c r="X4" s="27">
        <v>0.4</v>
      </c>
      <c r="Y4" s="27">
        <v>26.83</v>
      </c>
      <c r="Z4" s="27">
        <v>17.61</v>
      </c>
      <c r="AA4" s="27">
        <v>0</v>
      </c>
      <c r="AB4" s="27">
        <v>0.15</v>
      </c>
      <c r="AC4" s="27">
        <v>8.92</v>
      </c>
      <c r="AD4" s="27">
        <v>0</v>
      </c>
      <c r="AE4" s="27">
        <v>3.94</v>
      </c>
      <c r="AF4" s="27">
        <v>1.1</v>
      </c>
      <c r="AG4" s="27">
        <v>0.04</v>
      </c>
      <c r="AH4" s="27">
        <v>3110.92</v>
      </c>
      <c r="AI4" t="s">
        <v>196</v>
      </c>
      <c r="AJ4" t="s">
        <v>197</v>
      </c>
      <c r="AK4" s="11">
        <v>1</v>
      </c>
      <c r="AL4">
        <v>1</v>
      </c>
      <c r="AM4">
        <f t="shared" si="0"/>
        <v>1</v>
      </c>
      <c r="AN4">
        <f t="shared" si="1"/>
        <v>0</v>
      </c>
      <c r="AO4">
        <f t="shared" si="2"/>
        <v>0</v>
      </c>
    </row>
    <row r="5" spans="1:41" ht="12.75">
      <c r="A5" s="3" t="s">
        <v>115</v>
      </c>
      <c r="B5" t="s">
        <v>21</v>
      </c>
      <c r="C5" s="29">
        <v>4253046.63322</v>
      </c>
      <c r="D5" s="26">
        <v>28533.615164579252</v>
      </c>
      <c r="E5" s="26">
        <v>572847.1306536468</v>
      </c>
      <c r="F5" s="1">
        <v>0</v>
      </c>
      <c r="G5" s="1">
        <v>6.128706915974869</v>
      </c>
      <c r="H5" s="1">
        <v>88.40837105156122</v>
      </c>
      <c r="I5" s="1">
        <v>3.775188687530461</v>
      </c>
      <c r="J5" s="1">
        <v>1.6187843302084521</v>
      </c>
      <c r="K5" s="1">
        <v>0</v>
      </c>
      <c r="L5" s="1">
        <v>0</v>
      </c>
      <c r="M5" s="1">
        <v>0</v>
      </c>
      <c r="N5" s="1">
        <v>4.252852029237583</v>
      </c>
      <c r="O5" s="27">
        <v>5.154577498620981</v>
      </c>
      <c r="P5" s="1">
        <v>1.7936087371526364</v>
      </c>
      <c r="Q5">
        <v>8.395505243167781</v>
      </c>
      <c r="R5" s="11">
        <v>107.188</v>
      </c>
      <c r="S5" s="11">
        <v>12.1433</v>
      </c>
      <c r="T5" s="27">
        <v>1.91</v>
      </c>
      <c r="U5" s="27">
        <v>7.78</v>
      </c>
      <c r="V5" s="27">
        <v>8.57</v>
      </c>
      <c r="W5" s="27">
        <v>16.17</v>
      </c>
      <c r="X5" s="27">
        <v>0</v>
      </c>
      <c r="Y5" s="27">
        <v>20.55</v>
      </c>
      <c r="Z5" s="27">
        <v>18.88</v>
      </c>
      <c r="AA5" s="27">
        <v>0</v>
      </c>
      <c r="AB5" s="27">
        <v>0.21</v>
      </c>
      <c r="AC5" s="27">
        <v>16.32</v>
      </c>
      <c r="AD5" s="27">
        <v>0</v>
      </c>
      <c r="AE5" s="27">
        <v>9.08</v>
      </c>
      <c r="AF5" s="27">
        <v>0.4</v>
      </c>
      <c r="AG5" s="27">
        <v>0.04</v>
      </c>
      <c r="AH5" s="27">
        <v>234.837</v>
      </c>
      <c r="AI5" t="s">
        <v>194</v>
      </c>
      <c r="AJ5" t="s">
        <v>195</v>
      </c>
      <c r="AK5" s="11">
        <v>1</v>
      </c>
      <c r="AL5">
        <v>1</v>
      </c>
      <c r="AM5">
        <f t="shared" si="0"/>
        <v>1</v>
      </c>
      <c r="AN5">
        <f t="shared" si="1"/>
        <v>0</v>
      </c>
      <c r="AO5">
        <f t="shared" si="2"/>
        <v>0</v>
      </c>
    </row>
    <row r="6" spans="1:41" ht="12.75">
      <c r="A6" s="3" t="s">
        <v>116</v>
      </c>
      <c r="B6" t="s">
        <v>22</v>
      </c>
      <c r="C6" s="29">
        <v>176933812.35</v>
      </c>
      <c r="D6" s="26">
        <v>33198.12752417782</v>
      </c>
      <c r="E6" s="26">
        <v>167058.72451823668</v>
      </c>
      <c r="F6" s="1">
        <v>67.1030633499879</v>
      </c>
      <c r="G6" s="1">
        <v>0.06531516095362304</v>
      </c>
      <c r="H6" s="1">
        <v>13.617383567356692</v>
      </c>
      <c r="I6" s="1">
        <v>30.91868291150507</v>
      </c>
      <c r="J6" s="1">
        <v>0.3262229621031203</v>
      </c>
      <c r="K6" s="1">
        <v>0.8281551101426332</v>
      </c>
      <c r="L6" s="1">
        <v>25.580676532838964</v>
      </c>
      <c r="M6" s="1">
        <v>0</v>
      </c>
      <c r="N6" s="1">
        <v>0.7913750897052401</v>
      </c>
      <c r="O6" s="27">
        <v>3.8827887627759314</v>
      </c>
      <c r="P6" s="1">
        <v>1.3468348558176393</v>
      </c>
      <c r="Q6">
        <v>14.593004484722533</v>
      </c>
      <c r="R6" s="11">
        <v>950.92</v>
      </c>
      <c r="S6" s="11">
        <v>57.0129</v>
      </c>
      <c r="T6" s="27">
        <v>3.04</v>
      </c>
      <c r="U6" s="27">
        <v>7.61</v>
      </c>
      <c r="V6" s="27">
        <v>4.83</v>
      </c>
      <c r="W6" s="27">
        <v>6.54</v>
      </c>
      <c r="X6" s="27">
        <v>0.28</v>
      </c>
      <c r="Y6" s="27">
        <v>60.23</v>
      </c>
      <c r="Z6" s="27">
        <v>7.09</v>
      </c>
      <c r="AA6" s="27">
        <v>1.72</v>
      </c>
      <c r="AB6" s="27">
        <v>2.25</v>
      </c>
      <c r="AC6" s="27">
        <v>2.11</v>
      </c>
      <c r="AD6" s="27">
        <v>3.66</v>
      </c>
      <c r="AE6" s="27">
        <v>0.27</v>
      </c>
      <c r="AF6" s="27">
        <v>0.15</v>
      </c>
      <c r="AG6" s="27">
        <v>0.23</v>
      </c>
      <c r="AH6" s="27">
        <v>377.577</v>
      </c>
      <c r="AI6" t="s">
        <v>198</v>
      </c>
      <c r="AJ6" t="s">
        <v>199</v>
      </c>
      <c r="AK6" s="11">
        <v>1</v>
      </c>
      <c r="AL6">
        <v>2</v>
      </c>
      <c r="AM6">
        <f t="shared" si="0"/>
        <v>0</v>
      </c>
      <c r="AN6">
        <f t="shared" si="1"/>
        <v>1</v>
      </c>
      <c r="AO6">
        <f t="shared" si="2"/>
        <v>0</v>
      </c>
    </row>
    <row r="7" spans="1:41" ht="12.75">
      <c r="A7" s="3" t="s">
        <v>117</v>
      </c>
      <c r="B7" t="s">
        <v>23</v>
      </c>
      <c r="C7" s="29">
        <v>6552930.683986224</v>
      </c>
      <c r="D7" s="26">
        <v>24896.17919965769</v>
      </c>
      <c r="E7" s="26">
        <v>450314.89151092025</v>
      </c>
      <c r="F7" s="1">
        <v>0</v>
      </c>
      <c r="G7" s="1">
        <v>0.6578024433444735</v>
      </c>
      <c r="H7" s="1">
        <v>61.39658725795963</v>
      </c>
      <c r="I7" s="1">
        <v>30.542666010915987</v>
      </c>
      <c r="J7" s="1">
        <v>0.15629594622806697</v>
      </c>
      <c r="K7" s="1">
        <v>7.269801950808359</v>
      </c>
      <c r="L7" s="1">
        <v>0</v>
      </c>
      <c r="M7" s="1">
        <v>0</v>
      </c>
      <c r="N7" s="1">
        <v>0.8779215473482288</v>
      </c>
      <c r="O7" s="27">
        <v>4.251526273163686</v>
      </c>
      <c r="P7" s="1">
        <v>1.7416750960075522</v>
      </c>
      <c r="Q7">
        <v>6.162130195077195</v>
      </c>
      <c r="R7" s="11">
        <v>86.2652</v>
      </c>
      <c r="S7" s="11">
        <v>7.37131</v>
      </c>
      <c r="T7" s="27">
        <v>1.7</v>
      </c>
      <c r="U7" s="27">
        <v>15.83</v>
      </c>
      <c r="V7" s="27">
        <v>12.37</v>
      </c>
      <c r="W7" s="27">
        <v>18.22</v>
      </c>
      <c r="X7" s="27">
        <v>5.92</v>
      </c>
      <c r="Y7" s="27">
        <v>18.92</v>
      </c>
      <c r="Z7" s="27">
        <v>7.59</v>
      </c>
      <c r="AA7" s="27">
        <v>0</v>
      </c>
      <c r="AB7" s="27">
        <v>0.4</v>
      </c>
      <c r="AC7" s="27">
        <v>12.92</v>
      </c>
      <c r="AD7" s="27">
        <v>0</v>
      </c>
      <c r="AE7" s="27">
        <v>3.59</v>
      </c>
      <c r="AF7" s="27">
        <v>2.53</v>
      </c>
      <c r="AG7" s="27">
        <v>0.01</v>
      </c>
      <c r="AH7" s="27">
        <v>277.422</v>
      </c>
      <c r="AI7" t="s">
        <v>194</v>
      </c>
      <c r="AJ7" t="s">
        <v>195</v>
      </c>
      <c r="AK7" s="11">
        <v>1</v>
      </c>
      <c r="AL7">
        <v>1</v>
      </c>
      <c r="AM7">
        <f t="shared" si="0"/>
        <v>1</v>
      </c>
      <c r="AN7">
        <f t="shared" si="1"/>
        <v>0</v>
      </c>
      <c r="AO7">
        <f t="shared" si="2"/>
        <v>0</v>
      </c>
    </row>
    <row r="8" spans="1:41" ht="12.75">
      <c r="A8" s="3" t="s">
        <v>118</v>
      </c>
      <c r="B8" t="s">
        <v>24</v>
      </c>
      <c r="C8" s="29">
        <v>57908998.2258</v>
      </c>
      <c r="D8" s="26">
        <v>27260.9797849598</v>
      </c>
      <c r="E8" s="26">
        <v>454063.37188430055</v>
      </c>
      <c r="F8" s="1">
        <v>0</v>
      </c>
      <c r="G8" s="1">
        <v>3.2261427251331694</v>
      </c>
      <c r="H8" s="1">
        <v>68.98414294996512</v>
      </c>
      <c r="I8" s="1">
        <v>25.33968532245036</v>
      </c>
      <c r="J8" s="1">
        <v>1.5092655008566622</v>
      </c>
      <c r="K8" s="1">
        <v>1.955433539572109</v>
      </c>
      <c r="L8" s="1">
        <v>0</v>
      </c>
      <c r="M8" s="1">
        <v>0.020832197093486885</v>
      </c>
      <c r="N8" s="1">
        <v>3.6663897059634167</v>
      </c>
      <c r="O8" s="27">
        <v>4.457970715542967</v>
      </c>
      <c r="P8" s="1">
        <v>1.718076941546144</v>
      </c>
      <c r="Q8">
        <v>7.114915577124817</v>
      </c>
      <c r="R8" s="11">
        <v>116.591</v>
      </c>
      <c r="S8" s="11">
        <v>10.3881</v>
      </c>
      <c r="T8" s="27">
        <v>3.2</v>
      </c>
      <c r="U8" s="27">
        <v>6.53</v>
      </c>
      <c r="V8" s="27">
        <v>10.89</v>
      </c>
      <c r="W8" s="27">
        <v>7.85</v>
      </c>
      <c r="X8" s="27">
        <v>0.33</v>
      </c>
      <c r="Y8" s="27">
        <v>49.03</v>
      </c>
      <c r="Z8" s="27">
        <v>14.1</v>
      </c>
      <c r="AA8" s="27">
        <v>0</v>
      </c>
      <c r="AB8" s="27">
        <v>0.05</v>
      </c>
      <c r="AC8" s="27">
        <v>6.97</v>
      </c>
      <c r="AD8" s="27">
        <v>0</v>
      </c>
      <c r="AE8" s="27">
        <v>0.98</v>
      </c>
      <c r="AF8" s="27">
        <v>0.03</v>
      </c>
      <c r="AG8" s="27">
        <v>0.05</v>
      </c>
      <c r="AH8" s="27">
        <v>134.769</v>
      </c>
      <c r="AI8" t="s">
        <v>196</v>
      </c>
      <c r="AJ8" t="s">
        <v>197</v>
      </c>
      <c r="AK8" s="11">
        <v>1</v>
      </c>
      <c r="AL8">
        <v>1</v>
      </c>
      <c r="AM8">
        <f t="shared" si="0"/>
        <v>1</v>
      </c>
      <c r="AN8">
        <f t="shared" si="1"/>
        <v>0</v>
      </c>
      <c r="AO8">
        <f t="shared" si="2"/>
        <v>0</v>
      </c>
    </row>
    <row r="9" spans="1:41" ht="12.75">
      <c r="A9" s="3" t="s">
        <v>119</v>
      </c>
      <c r="B9" t="s">
        <v>25</v>
      </c>
      <c r="C9" s="29">
        <v>298904186.361</v>
      </c>
      <c r="D9" s="26">
        <v>33929.28296564517</v>
      </c>
      <c r="E9" s="26">
        <v>146765.03883758522</v>
      </c>
      <c r="F9" s="1">
        <v>72.48616118044492</v>
      </c>
      <c r="G9" s="1">
        <v>0.023844000261901394</v>
      </c>
      <c r="H9" s="1">
        <v>30.833017102466155</v>
      </c>
      <c r="I9" s="1">
        <v>16.309465942491443</v>
      </c>
      <c r="J9" s="1">
        <v>0</v>
      </c>
      <c r="K9" s="1">
        <v>3.4644643079325763</v>
      </c>
      <c r="L9" s="1">
        <v>8.251253797038007</v>
      </c>
      <c r="M9" s="1">
        <v>8.991542389882563</v>
      </c>
      <c r="N9" s="1">
        <v>0</v>
      </c>
      <c r="O9" s="27">
        <v>3.5230894867861413</v>
      </c>
      <c r="P9" s="1">
        <v>1.318790765355349</v>
      </c>
      <c r="Q9">
        <v>11.563885604000808</v>
      </c>
      <c r="R9" s="11">
        <v>1119.63</v>
      </c>
      <c r="S9" s="11">
        <v>59.2235</v>
      </c>
      <c r="T9" s="27">
        <v>7.57</v>
      </c>
      <c r="U9" s="27">
        <v>7.16</v>
      </c>
      <c r="V9" s="27">
        <v>2.13</v>
      </c>
      <c r="W9" s="27">
        <v>5.93</v>
      </c>
      <c r="X9" s="27">
        <v>0.09</v>
      </c>
      <c r="Y9" s="27">
        <v>50.94</v>
      </c>
      <c r="Z9" s="27">
        <v>3.18</v>
      </c>
      <c r="AA9" s="27">
        <v>7.37</v>
      </c>
      <c r="AB9" s="27">
        <v>0.87</v>
      </c>
      <c r="AC9" s="27">
        <v>2.21</v>
      </c>
      <c r="AD9" s="27">
        <v>12.08</v>
      </c>
      <c r="AE9" s="27">
        <v>0.3</v>
      </c>
      <c r="AF9" s="27">
        <v>0.06</v>
      </c>
      <c r="AG9" s="27">
        <v>0.12</v>
      </c>
      <c r="AH9" s="27">
        <v>254.728</v>
      </c>
      <c r="AI9" t="s">
        <v>198</v>
      </c>
      <c r="AJ9" t="s">
        <v>200</v>
      </c>
      <c r="AK9" s="11">
        <v>1</v>
      </c>
      <c r="AL9">
        <v>2</v>
      </c>
      <c r="AM9">
        <f t="shared" si="0"/>
        <v>0</v>
      </c>
      <c r="AN9">
        <f t="shared" si="1"/>
        <v>1</v>
      </c>
      <c r="AO9">
        <f t="shared" si="2"/>
        <v>0</v>
      </c>
    </row>
    <row r="10" spans="1:41" ht="12.75">
      <c r="A10" s="3" t="s">
        <v>120</v>
      </c>
      <c r="B10" t="s">
        <v>26</v>
      </c>
      <c r="C10" s="29">
        <v>199903166.927</v>
      </c>
      <c r="D10" s="26">
        <v>31850.45515044721</v>
      </c>
      <c r="E10" s="26">
        <v>104321.39537197976</v>
      </c>
      <c r="F10" s="1">
        <v>52.898278455430614</v>
      </c>
      <c r="G10" s="1">
        <v>0.008489123678010363</v>
      </c>
      <c r="H10" s="1">
        <v>27.883069046109306</v>
      </c>
      <c r="I10" s="1">
        <v>12.030094290521008</v>
      </c>
      <c r="J10" s="1">
        <v>0</v>
      </c>
      <c r="K10" s="1">
        <v>1.2090354716752678</v>
      </c>
      <c r="L10" s="1">
        <v>25.165906612644452</v>
      </c>
      <c r="M10" s="1">
        <v>9.537035336884115</v>
      </c>
      <c r="N10" s="1">
        <v>0.021228407789446194</v>
      </c>
      <c r="O10" s="27">
        <v>3.1502680329325825</v>
      </c>
      <c r="P10" s="1">
        <v>1.2852793477933562</v>
      </c>
      <c r="Q10">
        <v>10.806214867899085</v>
      </c>
      <c r="R10" s="11">
        <v>965.031</v>
      </c>
      <c r="S10" s="11">
        <v>60.0502</v>
      </c>
      <c r="T10" s="27">
        <v>3.97</v>
      </c>
      <c r="U10" s="27">
        <v>8.77</v>
      </c>
      <c r="V10" s="27">
        <v>2.76</v>
      </c>
      <c r="W10" s="27">
        <v>4.69</v>
      </c>
      <c r="X10" s="27">
        <v>0.24</v>
      </c>
      <c r="Y10" s="27">
        <v>55.39</v>
      </c>
      <c r="Z10" s="27">
        <v>1.91</v>
      </c>
      <c r="AA10" s="27">
        <v>6.85</v>
      </c>
      <c r="AB10" s="27">
        <v>0.96</v>
      </c>
      <c r="AC10" s="27">
        <v>2.16</v>
      </c>
      <c r="AD10" s="27">
        <v>11.54</v>
      </c>
      <c r="AE10" s="27">
        <v>0.41</v>
      </c>
      <c r="AF10" s="27">
        <v>0.08</v>
      </c>
      <c r="AG10" s="27">
        <v>0.28</v>
      </c>
      <c r="AH10" s="27">
        <v>236.058</v>
      </c>
      <c r="AI10" t="s">
        <v>200</v>
      </c>
      <c r="AJ10" t="s">
        <v>200</v>
      </c>
      <c r="AK10" s="11">
        <v>1</v>
      </c>
      <c r="AL10">
        <v>2</v>
      </c>
      <c r="AM10">
        <f t="shared" si="0"/>
        <v>0</v>
      </c>
      <c r="AN10">
        <f t="shared" si="1"/>
        <v>1</v>
      </c>
      <c r="AO10">
        <f t="shared" si="2"/>
        <v>0</v>
      </c>
    </row>
    <row r="11" spans="1:41" ht="12.75">
      <c r="A11" s="3" t="s">
        <v>121</v>
      </c>
      <c r="B11" s="15" t="s">
        <v>37</v>
      </c>
      <c r="C11" s="29">
        <v>14574813.456286224</v>
      </c>
      <c r="D11" s="30">
        <v>30339.582112761364</v>
      </c>
      <c r="E11" s="30">
        <v>711960.4663397761</v>
      </c>
      <c r="F11" s="17">
        <v>0</v>
      </c>
      <c r="G11" s="17">
        <v>0.2521108790622686</v>
      </c>
      <c r="H11" s="17">
        <v>0</v>
      </c>
      <c r="I11" s="17">
        <v>97.5706915391053</v>
      </c>
      <c r="J11" s="17">
        <v>1.143938056876905</v>
      </c>
      <c r="K11" s="17">
        <v>1.8882555070013514</v>
      </c>
      <c r="L11" s="17">
        <v>0</v>
      </c>
      <c r="M11" s="17">
        <v>0</v>
      </c>
      <c r="N11" s="17">
        <v>1.4106243463592727</v>
      </c>
      <c r="O11" s="27">
        <v>3.875430950321515</v>
      </c>
      <c r="P11" s="17">
        <v>1.7298332063892399</v>
      </c>
      <c r="Q11">
        <v>8.838996634975258</v>
      </c>
      <c r="R11" s="35">
        <v>189.306</v>
      </c>
      <c r="S11" s="35">
        <v>14.2655</v>
      </c>
      <c r="T11" s="27">
        <v>0.03</v>
      </c>
      <c r="U11" s="27">
        <v>3.35</v>
      </c>
      <c r="V11" s="27">
        <v>5.12</v>
      </c>
      <c r="W11" s="27">
        <v>7.85</v>
      </c>
      <c r="X11" s="27">
        <v>1.04</v>
      </c>
      <c r="Y11" s="27">
        <v>58.81</v>
      </c>
      <c r="Z11" s="27">
        <v>18.94</v>
      </c>
      <c r="AA11" s="27">
        <v>0</v>
      </c>
      <c r="AB11" s="27">
        <v>0.01</v>
      </c>
      <c r="AC11" s="27">
        <v>4.76</v>
      </c>
      <c r="AD11" s="27">
        <v>0</v>
      </c>
      <c r="AE11" s="27">
        <v>0.08</v>
      </c>
      <c r="AF11" s="27">
        <v>0</v>
      </c>
      <c r="AG11" s="27">
        <v>0.03</v>
      </c>
      <c r="AH11" s="27">
        <v>30.8688</v>
      </c>
      <c r="AI11" t="s">
        <v>200</v>
      </c>
      <c r="AJ11" t="s">
        <v>200</v>
      </c>
      <c r="AK11" s="11">
        <v>1</v>
      </c>
      <c r="AL11">
        <v>1</v>
      </c>
      <c r="AM11">
        <f t="shared" si="0"/>
        <v>1</v>
      </c>
      <c r="AN11">
        <f t="shared" si="1"/>
        <v>0</v>
      </c>
      <c r="AO11">
        <f t="shared" si="2"/>
        <v>0</v>
      </c>
    </row>
    <row r="12" spans="1:41" ht="12.75">
      <c r="A12" s="3" t="s">
        <v>122</v>
      </c>
      <c r="B12" s="15" t="s">
        <v>0</v>
      </c>
      <c r="C12" s="29">
        <v>1828500</v>
      </c>
      <c r="D12" s="30">
        <v>21869.4</v>
      </c>
      <c r="E12" s="30">
        <v>818292.75</v>
      </c>
      <c r="F12" s="17">
        <v>0</v>
      </c>
      <c r="G12" s="17">
        <v>0</v>
      </c>
      <c r="H12" s="17">
        <v>0</v>
      </c>
      <c r="I12" s="17">
        <v>100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27">
        <v>3.3</v>
      </c>
      <c r="P12" s="17">
        <v>1.85</v>
      </c>
      <c r="Q12">
        <v>7.5</v>
      </c>
      <c r="R12" s="35">
        <v>145.40606163069444</v>
      </c>
      <c r="S12" s="35">
        <v>11.190222302270236</v>
      </c>
      <c r="T12" s="27">
        <v>0.6177076183939602</v>
      </c>
      <c r="U12" s="27">
        <v>10.358481600760255</v>
      </c>
      <c r="V12" s="27">
        <v>5.9394963307111555</v>
      </c>
      <c r="W12" s="27">
        <v>11.546380866902487</v>
      </c>
      <c r="X12" s="27">
        <v>0</v>
      </c>
      <c r="Y12" s="27">
        <v>30.647801066469565</v>
      </c>
      <c r="Z12" s="27">
        <v>19.148936170212767</v>
      </c>
      <c r="AA12" s="27">
        <v>0</v>
      </c>
      <c r="AB12" s="27">
        <v>0</v>
      </c>
      <c r="AC12" s="27">
        <v>21.762314555725673</v>
      </c>
      <c r="AD12" s="27">
        <v>0</v>
      </c>
      <c r="AE12" s="27">
        <v>0</v>
      </c>
      <c r="AF12" s="27">
        <v>0</v>
      </c>
      <c r="AG12" s="27">
        <v>0</v>
      </c>
      <c r="AH12" s="36">
        <v>0</v>
      </c>
      <c r="AI12" t="s">
        <v>200</v>
      </c>
      <c r="AJ12" t="s">
        <v>200</v>
      </c>
      <c r="AK12" s="11">
        <v>1</v>
      </c>
      <c r="AL12">
        <v>1</v>
      </c>
      <c r="AM12">
        <f t="shared" si="0"/>
        <v>1</v>
      </c>
      <c r="AN12">
        <f t="shared" si="1"/>
        <v>0</v>
      </c>
      <c r="AO12">
        <f t="shared" si="2"/>
        <v>0</v>
      </c>
    </row>
    <row r="13" spans="1:41" ht="12.75">
      <c r="A13" s="3" t="s">
        <v>123</v>
      </c>
      <c r="B13" s="15" t="s">
        <v>1</v>
      </c>
      <c r="C13" s="29">
        <v>1828500</v>
      </c>
      <c r="D13" s="30">
        <v>21869.4</v>
      </c>
      <c r="E13" s="30">
        <v>818292.75</v>
      </c>
      <c r="F13" s="17">
        <v>0</v>
      </c>
      <c r="G13" s="17">
        <v>0</v>
      </c>
      <c r="H13" s="17">
        <v>0</v>
      </c>
      <c r="I13" s="17">
        <v>100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27">
        <v>3.3</v>
      </c>
      <c r="P13" s="17">
        <v>1.85</v>
      </c>
      <c r="Q13">
        <v>7.5</v>
      </c>
      <c r="R13" s="35">
        <v>145.40606163069444</v>
      </c>
      <c r="S13" s="35">
        <v>11.190222302270236</v>
      </c>
      <c r="T13" s="27">
        <v>0.6177076183939602</v>
      </c>
      <c r="U13" s="27">
        <v>10.358481600760255</v>
      </c>
      <c r="V13" s="27">
        <v>5.9394963307111555</v>
      </c>
      <c r="W13" s="27">
        <v>11.546380866902487</v>
      </c>
      <c r="X13" s="27">
        <v>0</v>
      </c>
      <c r="Y13" s="27">
        <v>30.647801066469565</v>
      </c>
      <c r="Z13" s="27">
        <v>19.148936170212767</v>
      </c>
      <c r="AA13" s="27">
        <v>0</v>
      </c>
      <c r="AB13" s="27">
        <v>0</v>
      </c>
      <c r="AC13" s="27">
        <v>21.762314555725673</v>
      </c>
      <c r="AD13" s="27">
        <v>0</v>
      </c>
      <c r="AE13" s="27">
        <v>0</v>
      </c>
      <c r="AF13" s="27">
        <v>0</v>
      </c>
      <c r="AG13" s="27">
        <v>0</v>
      </c>
      <c r="AH13" s="36">
        <v>0</v>
      </c>
      <c r="AI13" t="s">
        <v>200</v>
      </c>
      <c r="AJ13" t="s">
        <v>200</v>
      </c>
      <c r="AK13" s="11">
        <v>0</v>
      </c>
      <c r="AL13">
        <v>1</v>
      </c>
      <c r="AM13">
        <f t="shared" si="0"/>
        <v>0</v>
      </c>
      <c r="AN13">
        <f t="shared" si="1"/>
        <v>0</v>
      </c>
      <c r="AO13">
        <f t="shared" si="2"/>
        <v>0</v>
      </c>
    </row>
    <row r="14" spans="1:41" ht="12.75">
      <c r="A14" s="3" t="s">
        <v>124</v>
      </c>
      <c r="B14" t="s">
        <v>32</v>
      </c>
      <c r="C14" s="29">
        <v>8665066.24375</v>
      </c>
      <c r="D14" s="26">
        <v>22106.69546468606</v>
      </c>
      <c r="E14" s="26">
        <v>690730.3133831067</v>
      </c>
      <c r="F14" s="17">
        <v>0</v>
      </c>
      <c r="G14" s="17">
        <v>0</v>
      </c>
      <c r="H14" s="17">
        <v>0</v>
      </c>
      <c r="I14" s="17">
        <v>99.57046406163019</v>
      </c>
      <c r="J14" s="17">
        <v>0.14283292907773754</v>
      </c>
      <c r="K14" s="17">
        <v>1.397925984262947</v>
      </c>
      <c r="L14" s="17">
        <v>0</v>
      </c>
      <c r="M14" s="17">
        <v>0</v>
      </c>
      <c r="N14" s="17">
        <v>0.14324361282632928</v>
      </c>
      <c r="O14" s="27">
        <v>3.211088150029527</v>
      </c>
      <c r="P14" s="1">
        <v>1.7291483826100795</v>
      </c>
      <c r="Q14">
        <v>6.743960324075441</v>
      </c>
      <c r="R14" s="35">
        <v>189.325</v>
      </c>
      <c r="S14" s="35">
        <v>16.9881</v>
      </c>
      <c r="T14" s="27">
        <v>3.43</v>
      </c>
      <c r="U14" s="27">
        <v>22.09</v>
      </c>
      <c r="V14" s="27">
        <v>5.57</v>
      </c>
      <c r="W14" s="27">
        <v>18.71</v>
      </c>
      <c r="X14" s="27">
        <v>0</v>
      </c>
      <c r="Y14" s="27">
        <v>15.29</v>
      </c>
      <c r="Z14" s="27">
        <v>17.83</v>
      </c>
      <c r="AA14" s="27">
        <v>0</v>
      </c>
      <c r="AB14" s="27">
        <v>0.28</v>
      </c>
      <c r="AC14" s="27">
        <v>14.8</v>
      </c>
      <c r="AD14" s="27">
        <v>0</v>
      </c>
      <c r="AE14" s="27">
        <v>1.78</v>
      </c>
      <c r="AF14" s="27">
        <v>0.24</v>
      </c>
      <c r="AG14" s="27">
        <v>0</v>
      </c>
      <c r="AH14" s="27">
        <v>147.273</v>
      </c>
      <c r="AI14" t="s">
        <v>200</v>
      </c>
      <c r="AJ14" t="s">
        <v>200</v>
      </c>
      <c r="AK14" s="11">
        <v>1</v>
      </c>
      <c r="AL14">
        <v>1</v>
      </c>
      <c r="AM14">
        <f t="shared" si="0"/>
        <v>1</v>
      </c>
      <c r="AN14">
        <f t="shared" si="1"/>
        <v>0</v>
      </c>
      <c r="AO14">
        <f t="shared" si="2"/>
        <v>0</v>
      </c>
    </row>
    <row r="15" spans="1:41" ht="12.75">
      <c r="A15" s="3" t="s">
        <v>125</v>
      </c>
      <c r="B15" t="s">
        <v>28</v>
      </c>
      <c r="C15" s="29">
        <v>5546804.91529</v>
      </c>
      <c r="D15" s="26">
        <v>21702.294447133012</v>
      </c>
      <c r="E15" s="26">
        <v>652217.9075244935</v>
      </c>
      <c r="F15" s="17">
        <v>0</v>
      </c>
      <c r="G15" s="17">
        <v>0</v>
      </c>
      <c r="H15" s="17">
        <v>0</v>
      </c>
      <c r="I15" s="17">
        <v>99.37433259195262</v>
      </c>
      <c r="J15" s="17">
        <v>0.17764688050280122</v>
      </c>
      <c r="K15" s="17">
        <v>0.5823692256100095</v>
      </c>
      <c r="L15" s="17">
        <v>0</v>
      </c>
      <c r="M15" s="17">
        <v>0</v>
      </c>
      <c r="N15" s="17">
        <v>0.1784463568119743</v>
      </c>
      <c r="O15" s="27">
        <v>3.1688840620203313</v>
      </c>
      <c r="P15" s="1">
        <v>1.6977110533365634</v>
      </c>
      <c r="Q15">
        <v>6.509366022805038</v>
      </c>
      <c r="R15" s="35">
        <v>208.55</v>
      </c>
      <c r="S15" s="35">
        <v>3.33333</v>
      </c>
      <c r="T15" s="27">
        <v>4.17</v>
      </c>
      <c r="U15" s="27">
        <v>21.95</v>
      </c>
      <c r="V15" s="27">
        <v>5.26</v>
      </c>
      <c r="W15" s="27">
        <v>20.62</v>
      </c>
      <c r="X15" s="27">
        <v>0</v>
      </c>
      <c r="Y15" s="27">
        <v>16.03</v>
      </c>
      <c r="Z15" s="27">
        <v>18.72</v>
      </c>
      <c r="AA15" s="27">
        <v>0</v>
      </c>
      <c r="AB15" s="27">
        <v>0.28</v>
      </c>
      <c r="AC15" s="27">
        <v>12.59</v>
      </c>
      <c r="AD15" s="27">
        <v>0</v>
      </c>
      <c r="AE15" s="27">
        <v>0.2</v>
      </c>
      <c r="AF15" s="27">
        <v>0.21</v>
      </c>
      <c r="AG15" s="27">
        <v>0</v>
      </c>
      <c r="AH15" s="27">
        <v>27.2729</v>
      </c>
      <c r="AI15" t="s">
        <v>200</v>
      </c>
      <c r="AJ15" t="s">
        <v>200</v>
      </c>
      <c r="AK15" s="11">
        <v>0</v>
      </c>
      <c r="AL15">
        <v>1</v>
      </c>
      <c r="AM15">
        <f t="shared" si="0"/>
        <v>0</v>
      </c>
      <c r="AN15">
        <f t="shared" si="1"/>
        <v>0</v>
      </c>
      <c r="AO15">
        <f t="shared" si="2"/>
        <v>0</v>
      </c>
    </row>
    <row r="16" spans="1:41" ht="12.75">
      <c r="A16" s="3" t="s">
        <v>126</v>
      </c>
      <c r="B16" t="s">
        <v>15</v>
      </c>
      <c r="C16" s="29">
        <v>21354036.0834</v>
      </c>
      <c r="D16" s="26">
        <v>36603.78891675444</v>
      </c>
      <c r="E16" s="26">
        <v>136186.4118188502</v>
      </c>
      <c r="F16" s="1">
        <v>90.05343170927601</v>
      </c>
      <c r="G16" s="1">
        <v>0</v>
      </c>
      <c r="H16" s="1">
        <v>6.578186143273293</v>
      </c>
      <c r="I16" s="1">
        <v>5.186264196527075</v>
      </c>
      <c r="J16" s="1">
        <v>0</v>
      </c>
      <c r="K16" s="1">
        <v>0.01286561732056196</v>
      </c>
      <c r="L16" s="1">
        <v>3.9459189013671563</v>
      </c>
      <c r="M16" s="1">
        <v>1.771592025404961</v>
      </c>
      <c r="N16" s="1">
        <v>0</v>
      </c>
      <c r="O16" s="27">
        <v>3.1695936993833325</v>
      </c>
      <c r="P16" s="1">
        <v>1.067842912329403</v>
      </c>
      <c r="Q16">
        <v>12.477835794160997</v>
      </c>
      <c r="R16" s="11">
        <v>607.85</v>
      </c>
      <c r="S16" s="11">
        <v>52.5892</v>
      </c>
      <c r="T16" s="27">
        <v>0.1</v>
      </c>
      <c r="U16" s="27">
        <v>2.77</v>
      </c>
      <c r="V16" s="27">
        <v>6.8</v>
      </c>
      <c r="W16" s="27">
        <v>6.92</v>
      </c>
      <c r="X16" s="27">
        <v>0.08</v>
      </c>
      <c r="Y16" s="27">
        <v>72.5</v>
      </c>
      <c r="Z16" s="27">
        <v>6.77</v>
      </c>
      <c r="AA16" s="27">
        <v>0</v>
      </c>
      <c r="AB16" s="27">
        <v>1.72</v>
      </c>
      <c r="AC16" s="27">
        <v>1.85</v>
      </c>
      <c r="AD16" s="27">
        <v>0</v>
      </c>
      <c r="AE16" s="27">
        <v>0.41</v>
      </c>
      <c r="AF16" s="27">
        <v>0.01</v>
      </c>
      <c r="AG16" s="27">
        <v>0.1</v>
      </c>
      <c r="AH16" s="27">
        <v>15.7073</v>
      </c>
      <c r="AI16" t="s">
        <v>200</v>
      </c>
      <c r="AJ16" t="s">
        <v>200</v>
      </c>
      <c r="AK16" s="11">
        <v>1</v>
      </c>
      <c r="AL16">
        <v>1</v>
      </c>
      <c r="AM16">
        <f t="shared" si="0"/>
        <v>1</v>
      </c>
      <c r="AN16">
        <f t="shared" si="1"/>
        <v>0</v>
      </c>
      <c r="AO16">
        <f t="shared" si="2"/>
        <v>0</v>
      </c>
    </row>
    <row r="17" spans="1:41" ht="12.75">
      <c r="A17" s="3" t="s">
        <v>127</v>
      </c>
      <c r="B17" t="s">
        <v>16</v>
      </c>
      <c r="C17" s="29">
        <v>218089203.053</v>
      </c>
      <c r="D17" s="26">
        <v>44469.87933478357</v>
      </c>
      <c r="E17" s="26">
        <v>193268.64052193475</v>
      </c>
      <c r="F17" s="1">
        <v>58.4750746170434</v>
      </c>
      <c r="G17" s="1">
        <v>0.3138343595512976</v>
      </c>
      <c r="H17" s="1">
        <v>15.733903452170814</v>
      </c>
      <c r="I17" s="1">
        <v>18.01500326149316</v>
      </c>
      <c r="J17" s="1">
        <v>0</v>
      </c>
      <c r="K17" s="1">
        <v>1.9757697496187985</v>
      </c>
      <c r="L17" s="1">
        <v>21.464590647677444</v>
      </c>
      <c r="M17" s="1">
        <v>1.3647800783009747</v>
      </c>
      <c r="N17" s="1">
        <v>0.014523181916452965</v>
      </c>
      <c r="O17" s="27">
        <v>4.484485324905995</v>
      </c>
      <c r="P17" s="1">
        <v>1.186409617607731</v>
      </c>
      <c r="Q17">
        <v>13.744797470745606</v>
      </c>
      <c r="R17" s="11">
        <v>877.219</v>
      </c>
      <c r="S17" s="11">
        <v>57.9145</v>
      </c>
      <c r="T17" s="27">
        <v>3.241150823171283</v>
      </c>
      <c r="U17" s="27">
        <v>9.123010090125739</v>
      </c>
      <c r="V17" s="27">
        <v>4.7540180141244175</v>
      </c>
      <c r="W17" s="27">
        <v>4.930230313779897</v>
      </c>
      <c r="X17" s="27">
        <v>0.5051144140007193</v>
      </c>
      <c r="Y17" s="27">
        <v>55.87209192120702</v>
      </c>
      <c r="Z17" s="27">
        <v>3.605543002552521</v>
      </c>
      <c r="AA17" s="27">
        <v>4.782079926013346</v>
      </c>
      <c r="AB17" s="27">
        <v>0.82947710142275</v>
      </c>
      <c r="AC17" s="27">
        <v>3.747915937871351</v>
      </c>
      <c r="AD17" s="27">
        <v>7.502434678540097</v>
      </c>
      <c r="AE17" s="27">
        <v>0.8043039157576815</v>
      </c>
      <c r="AF17" s="27">
        <v>0.05117172167981145</v>
      </c>
      <c r="AG17" s="27">
        <v>0.2529698821751969</v>
      </c>
      <c r="AH17" s="27">
        <v>18.224</v>
      </c>
      <c r="AI17" t="s">
        <v>200</v>
      </c>
      <c r="AJ17" t="s">
        <v>200</v>
      </c>
      <c r="AK17" s="11">
        <v>1</v>
      </c>
      <c r="AL17">
        <v>2</v>
      </c>
      <c r="AM17">
        <f t="shared" si="0"/>
        <v>0</v>
      </c>
      <c r="AN17">
        <f t="shared" si="1"/>
        <v>1</v>
      </c>
      <c r="AO17">
        <f t="shared" si="2"/>
        <v>0</v>
      </c>
    </row>
    <row r="18" spans="1:41" ht="12.75">
      <c r="A18" s="3" t="s">
        <v>128</v>
      </c>
      <c r="B18" t="s">
        <v>17</v>
      </c>
      <c r="C18" s="29">
        <v>2177368.09194</v>
      </c>
      <c r="D18" s="26">
        <v>24976.412170960237</v>
      </c>
      <c r="E18" s="26">
        <v>449407.9593554394</v>
      </c>
      <c r="F18" s="1">
        <v>0</v>
      </c>
      <c r="G18" s="1">
        <v>0</v>
      </c>
      <c r="H18" s="1">
        <v>65.72698521468942</v>
      </c>
      <c r="I18" s="1">
        <v>33.973966363873885</v>
      </c>
      <c r="J18" s="1">
        <v>0.2636099801947592</v>
      </c>
      <c r="K18" s="1">
        <v>0.0354384412419121</v>
      </c>
      <c r="L18" s="1">
        <v>0</v>
      </c>
      <c r="M18" s="1">
        <v>0</v>
      </c>
      <c r="N18" s="1">
        <v>0.2637034325807673</v>
      </c>
      <c r="O18" s="27">
        <v>4.2172799102276635</v>
      </c>
      <c r="P18" s="1">
        <v>1.7242016489324612</v>
      </c>
      <c r="Q18">
        <v>7.042364741514748</v>
      </c>
      <c r="R18" s="11">
        <v>78.6485</v>
      </c>
      <c r="S18" s="11">
        <v>10.7218</v>
      </c>
      <c r="T18" s="27">
        <v>0.08</v>
      </c>
      <c r="U18" s="27">
        <v>5.87</v>
      </c>
      <c r="V18" s="27">
        <v>8.81</v>
      </c>
      <c r="W18" s="27">
        <v>13.03</v>
      </c>
      <c r="X18" s="27">
        <v>0</v>
      </c>
      <c r="Y18" s="27">
        <v>57.98</v>
      </c>
      <c r="Z18" s="27">
        <v>9.26</v>
      </c>
      <c r="AA18" s="27">
        <v>0</v>
      </c>
      <c r="AB18" s="27">
        <v>0</v>
      </c>
      <c r="AC18" s="27">
        <v>4.43</v>
      </c>
      <c r="AD18" s="27">
        <v>0</v>
      </c>
      <c r="AE18" s="27">
        <v>0.5</v>
      </c>
      <c r="AF18" s="27">
        <v>0.04</v>
      </c>
      <c r="AG18" s="27">
        <v>0</v>
      </c>
      <c r="AH18" s="27">
        <v>16.6734</v>
      </c>
      <c r="AI18" t="s">
        <v>194</v>
      </c>
      <c r="AJ18" t="s">
        <v>195</v>
      </c>
      <c r="AK18" s="11">
        <v>1</v>
      </c>
      <c r="AL18">
        <v>1</v>
      </c>
      <c r="AM18">
        <f t="shared" si="0"/>
        <v>1</v>
      </c>
      <c r="AN18">
        <f t="shared" si="1"/>
        <v>0</v>
      </c>
      <c r="AO18">
        <f t="shared" si="2"/>
        <v>0</v>
      </c>
    </row>
    <row r="19" spans="1:41" ht="12.75">
      <c r="A19" s="3" t="s">
        <v>129</v>
      </c>
      <c r="B19" t="s">
        <v>18</v>
      </c>
      <c r="C19" s="29">
        <v>2941062.56416</v>
      </c>
      <c r="D19" s="26">
        <v>22683.53104993218</v>
      </c>
      <c r="E19" s="26">
        <v>814367.1582163052</v>
      </c>
      <c r="F19" s="1">
        <v>0</v>
      </c>
      <c r="G19" s="1">
        <v>0</v>
      </c>
      <c r="H19" s="1">
        <v>0</v>
      </c>
      <c r="I19" s="1">
        <v>99.52291839790313</v>
      </c>
      <c r="J19" s="1">
        <v>0.383139858518998</v>
      </c>
      <c r="K19" s="1">
        <v>0.09394174357788948</v>
      </c>
      <c r="L19" s="1">
        <v>0</v>
      </c>
      <c r="M19" s="1">
        <v>0</v>
      </c>
      <c r="N19" s="1">
        <v>0.3835001252232561</v>
      </c>
      <c r="O19" s="27">
        <v>3.347099533614773</v>
      </c>
      <c r="P19" s="1">
        <v>1.8405836199458772</v>
      </c>
      <c r="Q19">
        <v>7.470882581669818</v>
      </c>
      <c r="R19" s="11">
        <v>143.524</v>
      </c>
      <c r="S19" s="11">
        <v>10.5047</v>
      </c>
      <c r="T19" s="27">
        <v>0.37</v>
      </c>
      <c r="U19" s="27">
        <v>11.71</v>
      </c>
      <c r="V19" s="27">
        <v>4.69</v>
      </c>
      <c r="W19" s="27">
        <v>5.88</v>
      </c>
      <c r="X19" s="27">
        <v>0</v>
      </c>
      <c r="Y19" s="27">
        <v>45.63</v>
      </c>
      <c r="Z19" s="27">
        <v>11.25</v>
      </c>
      <c r="AA19" s="27">
        <v>0</v>
      </c>
      <c r="AB19" s="27">
        <v>0.12</v>
      </c>
      <c r="AC19" s="27">
        <v>19.25</v>
      </c>
      <c r="AD19" s="27">
        <v>0</v>
      </c>
      <c r="AE19" s="27">
        <v>0.8</v>
      </c>
      <c r="AF19" s="27">
        <v>0.31</v>
      </c>
      <c r="AG19" s="27">
        <v>0</v>
      </c>
      <c r="AH19" s="27">
        <v>47.9024</v>
      </c>
      <c r="AI19" t="s">
        <v>200</v>
      </c>
      <c r="AJ19" t="s">
        <v>200</v>
      </c>
      <c r="AK19" s="11">
        <v>1</v>
      </c>
      <c r="AL19">
        <v>1</v>
      </c>
      <c r="AM19">
        <f t="shared" si="0"/>
        <v>1</v>
      </c>
      <c r="AN19">
        <f t="shared" si="1"/>
        <v>0</v>
      </c>
      <c r="AO19">
        <f t="shared" si="2"/>
        <v>0</v>
      </c>
    </row>
    <row r="20" spans="1:41" ht="12.75">
      <c r="A20" s="3" t="s">
        <v>130</v>
      </c>
      <c r="B20" t="s">
        <v>19</v>
      </c>
      <c r="C20" s="29">
        <v>3066204.43953</v>
      </c>
      <c r="D20" s="26">
        <v>25701.102243182595</v>
      </c>
      <c r="E20" s="26">
        <v>587726.1574186125</v>
      </c>
      <c r="F20" s="1">
        <v>0</v>
      </c>
      <c r="G20" s="1">
        <v>1.2776705819201175</v>
      </c>
      <c r="H20" s="1">
        <v>95.10807732929595</v>
      </c>
      <c r="I20" s="1">
        <v>3.6142520887839273</v>
      </c>
      <c r="J20" s="1">
        <v>0</v>
      </c>
      <c r="K20" s="1">
        <v>0</v>
      </c>
      <c r="L20" s="1">
        <v>0</v>
      </c>
      <c r="M20" s="1">
        <v>0</v>
      </c>
      <c r="N20" s="1">
        <v>1.2776705819201175</v>
      </c>
      <c r="O20" s="27">
        <v>4.847466281280257</v>
      </c>
      <c r="P20" s="1">
        <v>1.8311281446832641</v>
      </c>
      <c r="Q20">
        <v>7.833948886638868</v>
      </c>
      <c r="R20" s="11">
        <v>69.5781</v>
      </c>
      <c r="S20" s="11">
        <v>9.85678</v>
      </c>
      <c r="T20" s="27">
        <v>1.14</v>
      </c>
      <c r="U20" s="27">
        <v>5.54</v>
      </c>
      <c r="V20" s="27">
        <v>1.55</v>
      </c>
      <c r="W20" s="27">
        <v>59.98</v>
      </c>
      <c r="X20" s="27">
        <v>0</v>
      </c>
      <c r="Y20" s="27">
        <v>4.66</v>
      </c>
      <c r="Z20" s="27">
        <v>15.53</v>
      </c>
      <c r="AA20" s="27">
        <v>0</v>
      </c>
      <c r="AB20" s="27">
        <v>0.53</v>
      </c>
      <c r="AC20" s="27">
        <v>5.74</v>
      </c>
      <c r="AD20" s="27">
        <v>0</v>
      </c>
      <c r="AE20" s="27">
        <v>5.19</v>
      </c>
      <c r="AF20" s="27">
        <v>0.15</v>
      </c>
      <c r="AG20" s="27">
        <v>0</v>
      </c>
      <c r="AH20" s="27">
        <v>106.259</v>
      </c>
      <c r="AI20" t="s">
        <v>194</v>
      </c>
      <c r="AJ20" t="s">
        <v>195</v>
      </c>
      <c r="AK20" s="11">
        <v>1</v>
      </c>
      <c r="AL20">
        <v>1</v>
      </c>
      <c r="AM20">
        <f t="shared" si="0"/>
        <v>1</v>
      </c>
      <c r="AN20">
        <f t="shared" si="1"/>
        <v>0</v>
      </c>
      <c r="AO20">
        <f t="shared" si="2"/>
        <v>0</v>
      </c>
    </row>
    <row r="21" spans="1:41" ht="12.75">
      <c r="A21" s="3" t="s">
        <v>131</v>
      </c>
      <c r="B21" t="s">
        <v>20</v>
      </c>
      <c r="C21" s="29">
        <v>11082593.0375</v>
      </c>
      <c r="D21" s="26">
        <v>41650.98930599831</v>
      </c>
      <c r="E21" s="26">
        <v>544578.90542239</v>
      </c>
      <c r="F21" s="1">
        <v>4.592123840538157</v>
      </c>
      <c r="G21" s="1">
        <v>0</v>
      </c>
      <c r="H21" s="1">
        <v>1.1702591782486522</v>
      </c>
      <c r="I21" s="1">
        <v>95.37889927133413</v>
      </c>
      <c r="J21" s="1">
        <v>0.028976888127716195</v>
      </c>
      <c r="K21" s="1">
        <v>0</v>
      </c>
      <c r="L21" s="1">
        <v>0</v>
      </c>
      <c r="M21" s="1">
        <v>0</v>
      </c>
      <c r="N21" s="1">
        <v>0.5000714570633955</v>
      </c>
      <c r="O21" s="27">
        <v>5.163882537299631</v>
      </c>
      <c r="P21" s="1">
        <v>1.5922090136332834</v>
      </c>
      <c r="Q21">
        <v>13.405342501402258</v>
      </c>
      <c r="R21" s="11">
        <v>251.292</v>
      </c>
      <c r="S21" s="11">
        <v>26.3295</v>
      </c>
      <c r="T21" s="27">
        <v>1.7</v>
      </c>
      <c r="U21" s="27">
        <v>5.19</v>
      </c>
      <c r="V21" s="27">
        <v>6.67</v>
      </c>
      <c r="W21" s="27">
        <v>6.26</v>
      </c>
      <c r="X21" s="27">
        <v>0</v>
      </c>
      <c r="Y21" s="27">
        <v>65.11</v>
      </c>
      <c r="Z21" s="27">
        <v>7.35</v>
      </c>
      <c r="AA21" s="27">
        <v>0</v>
      </c>
      <c r="AB21" s="27">
        <v>0.3</v>
      </c>
      <c r="AC21" s="27">
        <v>6.95</v>
      </c>
      <c r="AD21" s="27">
        <v>0</v>
      </c>
      <c r="AE21" s="27">
        <v>0.4</v>
      </c>
      <c r="AF21" s="27">
        <v>0.07</v>
      </c>
      <c r="AG21" s="27">
        <v>0</v>
      </c>
      <c r="AH21" s="27">
        <v>42.2705</v>
      </c>
      <c r="AI21" t="s">
        <v>200</v>
      </c>
      <c r="AJ21" t="s">
        <v>200</v>
      </c>
      <c r="AK21" s="11">
        <v>1</v>
      </c>
      <c r="AL21">
        <v>1</v>
      </c>
      <c r="AM21">
        <f t="shared" si="0"/>
        <v>1</v>
      </c>
      <c r="AN21">
        <f t="shared" si="1"/>
        <v>0</v>
      </c>
      <c r="AO21">
        <f t="shared" si="2"/>
        <v>0</v>
      </c>
    </row>
    <row r="22" spans="1:41" ht="12.75">
      <c r="A22" s="3" t="s">
        <v>132</v>
      </c>
      <c r="B22" t="s">
        <v>41</v>
      </c>
      <c r="C22" s="29">
        <v>253521000</v>
      </c>
      <c r="D22" s="26">
        <v>36103.05809378937</v>
      </c>
      <c r="E22" s="26">
        <v>289718.76945415564</v>
      </c>
      <c r="F22" s="1">
        <v>45.40975044760206</v>
      </c>
      <c r="G22" s="1">
        <v>0.033740757079100195</v>
      </c>
      <c r="H22" s="1">
        <v>12.466138180621734</v>
      </c>
      <c r="I22" s="1">
        <v>25.15672208918693</v>
      </c>
      <c r="J22" s="1">
        <v>0.3731129745430153</v>
      </c>
      <c r="K22" s="1">
        <v>12.725955655261314</v>
      </c>
      <c r="L22" s="1">
        <v>14.396195379416103</v>
      </c>
      <c r="M22" s="1">
        <v>1.9081641782193792</v>
      </c>
      <c r="N22" s="1">
        <v>0.8288701503898729</v>
      </c>
      <c r="O22" s="27">
        <v>3.6171480213125053</v>
      </c>
      <c r="P22" s="1">
        <v>1.3416984984681775</v>
      </c>
      <c r="Q22">
        <v>9.387216946622598</v>
      </c>
      <c r="R22" s="11">
        <v>808.212</v>
      </c>
      <c r="S22" s="11">
        <v>52.8903</v>
      </c>
      <c r="T22" s="27">
        <v>1.9961659980829989</v>
      </c>
      <c r="U22" s="27">
        <v>5.254712627356314</v>
      </c>
      <c r="V22" s="27">
        <v>2.368206184103092</v>
      </c>
      <c r="W22" s="27">
        <v>3.7519968759984383</v>
      </c>
      <c r="X22" s="27">
        <v>6.494728247364123</v>
      </c>
      <c r="Y22" s="27">
        <v>58.27840691698124</v>
      </c>
      <c r="Z22" s="27">
        <v>3.6000568000284</v>
      </c>
      <c r="AA22" s="27">
        <v>3.7970818985409496</v>
      </c>
      <c r="AB22" s="27">
        <v>0.4355852177926089</v>
      </c>
      <c r="AC22" s="27">
        <v>2.904256452128226</v>
      </c>
      <c r="AD22" s="27">
        <v>10.00142000071</v>
      </c>
      <c r="AE22" s="27">
        <v>0.8303454151727075</v>
      </c>
      <c r="AF22" s="27">
        <v>0.09691504845752423</v>
      </c>
      <c r="AG22" s="27">
        <v>0.18779509389754695</v>
      </c>
      <c r="AH22" s="27">
        <v>958</v>
      </c>
      <c r="AI22" t="s">
        <v>200</v>
      </c>
      <c r="AJ22" t="s">
        <v>201</v>
      </c>
      <c r="AK22" s="11">
        <v>1</v>
      </c>
      <c r="AL22">
        <v>0</v>
      </c>
      <c r="AM22">
        <f t="shared" si="0"/>
        <v>0</v>
      </c>
      <c r="AN22">
        <f t="shared" si="1"/>
        <v>0</v>
      </c>
      <c r="AO22">
        <f t="shared" si="2"/>
        <v>1</v>
      </c>
    </row>
    <row r="23" spans="1:41" ht="12.75">
      <c r="A23" s="3" t="s">
        <v>133</v>
      </c>
      <c r="B23" t="s">
        <v>38</v>
      </c>
      <c r="C23" s="29">
        <v>46119018.1469</v>
      </c>
      <c r="D23" s="26">
        <v>52239.26276665805</v>
      </c>
      <c r="E23" s="26">
        <v>402081.56389422144</v>
      </c>
      <c r="F23" s="1">
        <v>22.454374040811466</v>
      </c>
      <c r="G23" s="1">
        <v>0.2614913513339307</v>
      </c>
      <c r="H23" s="1">
        <v>8.51194231248541</v>
      </c>
      <c r="I23" s="1">
        <v>72.90555366141791</v>
      </c>
      <c r="J23" s="1">
        <v>3.4426770875896113</v>
      </c>
      <c r="K23" s="1">
        <v>1.2602208475236611</v>
      </c>
      <c r="L23" s="1">
        <v>0</v>
      </c>
      <c r="M23" s="1">
        <v>0</v>
      </c>
      <c r="N23" s="1">
        <v>4.262479012984852</v>
      </c>
      <c r="O23" s="27">
        <v>4.8814150441363715</v>
      </c>
      <c r="P23" s="1">
        <v>1.3969765187786638</v>
      </c>
      <c r="Q23">
        <v>11.25866161959644</v>
      </c>
      <c r="R23" s="11">
        <v>362.607</v>
      </c>
      <c r="S23" s="11">
        <v>24.9856</v>
      </c>
      <c r="T23" s="27">
        <v>1.2</v>
      </c>
      <c r="U23" s="27">
        <v>4.66</v>
      </c>
      <c r="V23" s="27">
        <v>6.47</v>
      </c>
      <c r="W23" s="27">
        <v>13.86</v>
      </c>
      <c r="X23" s="27">
        <v>0.49</v>
      </c>
      <c r="Y23" s="27">
        <v>58.7</v>
      </c>
      <c r="Z23" s="27">
        <v>10.91</v>
      </c>
      <c r="AA23" s="27">
        <v>0</v>
      </c>
      <c r="AB23" s="27">
        <v>0.65</v>
      </c>
      <c r="AC23" s="27">
        <v>2.63</v>
      </c>
      <c r="AD23" s="27">
        <v>0</v>
      </c>
      <c r="AE23" s="27">
        <v>0.37</v>
      </c>
      <c r="AF23" s="27">
        <v>0.03</v>
      </c>
      <c r="AG23" s="27">
        <v>0.03</v>
      </c>
      <c r="AH23" s="27">
        <v>51.3328</v>
      </c>
      <c r="AI23" t="s">
        <v>200</v>
      </c>
      <c r="AJ23" t="s">
        <v>200</v>
      </c>
      <c r="AK23" s="11">
        <v>1</v>
      </c>
      <c r="AL23">
        <v>1</v>
      </c>
      <c r="AM23">
        <f t="shared" si="0"/>
        <v>1</v>
      </c>
      <c r="AN23">
        <f t="shared" si="1"/>
        <v>0</v>
      </c>
      <c r="AO23">
        <f t="shared" si="2"/>
        <v>0</v>
      </c>
    </row>
    <row r="24" spans="1:41" ht="12.75">
      <c r="A24" s="3" t="s">
        <v>134</v>
      </c>
      <c r="B24" t="s">
        <v>33</v>
      </c>
      <c r="C24" s="29">
        <v>3908674.92371</v>
      </c>
      <c r="D24" s="26">
        <v>25279.420448125995</v>
      </c>
      <c r="E24" s="26">
        <v>524083.6143207013</v>
      </c>
      <c r="F24" s="1">
        <v>0</v>
      </c>
      <c r="G24" s="1">
        <v>0</v>
      </c>
      <c r="H24" s="1">
        <v>81.26245314211889</v>
      </c>
      <c r="I24" s="1">
        <v>18.32730228298573</v>
      </c>
      <c r="J24" s="1">
        <v>0.41024457489538735</v>
      </c>
      <c r="K24" s="1">
        <v>0</v>
      </c>
      <c r="L24" s="1">
        <v>0</v>
      </c>
      <c r="M24" s="1">
        <v>0</v>
      </c>
      <c r="N24" s="1">
        <v>0.41024457489538735</v>
      </c>
      <c r="O24" s="27">
        <v>4.37242711378202</v>
      </c>
      <c r="P24" s="1">
        <v>1.7891721079587837</v>
      </c>
      <c r="Q24">
        <v>6.79125517599968</v>
      </c>
      <c r="R24" s="11">
        <v>106.034</v>
      </c>
      <c r="S24" s="11">
        <v>14.4095</v>
      </c>
      <c r="T24" s="27">
        <v>0.12</v>
      </c>
      <c r="U24" s="27">
        <v>5.4</v>
      </c>
      <c r="V24" s="27">
        <v>5</v>
      </c>
      <c r="W24" s="27">
        <v>16.76</v>
      </c>
      <c r="X24" s="27">
        <v>0</v>
      </c>
      <c r="Y24" s="27">
        <v>61.73</v>
      </c>
      <c r="Z24" s="27">
        <v>7.7</v>
      </c>
      <c r="AA24" s="27">
        <v>0</v>
      </c>
      <c r="AB24" s="27">
        <v>0.07</v>
      </c>
      <c r="AC24" s="27">
        <v>2.63</v>
      </c>
      <c r="AD24" s="27">
        <v>0</v>
      </c>
      <c r="AE24" s="27">
        <v>0.55</v>
      </c>
      <c r="AF24" s="27">
        <v>0.05</v>
      </c>
      <c r="AG24" s="27">
        <v>0</v>
      </c>
      <c r="AH24" s="27">
        <v>34.0978</v>
      </c>
      <c r="AI24" t="s">
        <v>202</v>
      </c>
      <c r="AJ24" t="s">
        <v>195</v>
      </c>
      <c r="AK24" s="11">
        <v>1</v>
      </c>
      <c r="AL24">
        <v>1</v>
      </c>
      <c r="AM24">
        <f t="shared" si="0"/>
        <v>1</v>
      </c>
      <c r="AN24">
        <f t="shared" si="1"/>
        <v>0</v>
      </c>
      <c r="AO24">
        <f t="shared" si="2"/>
        <v>0</v>
      </c>
    </row>
    <row r="25" spans="1:41" ht="12.75">
      <c r="A25" s="3" t="s">
        <v>135</v>
      </c>
      <c r="B25" s="15" t="s">
        <v>12</v>
      </c>
      <c r="C25" s="29">
        <v>91110013.4848</v>
      </c>
      <c r="D25" s="26">
        <v>32317.652698715698</v>
      </c>
      <c r="E25" s="26">
        <v>239793.165343231</v>
      </c>
      <c r="F25" s="1">
        <v>39.77903048435251</v>
      </c>
      <c r="G25" s="1">
        <v>11.698994942672368</v>
      </c>
      <c r="H25" s="1">
        <v>24.70218742688763</v>
      </c>
      <c r="I25" s="1">
        <v>44.353162480428196</v>
      </c>
      <c r="J25" s="1">
        <v>1.467762807081295</v>
      </c>
      <c r="K25" s="1">
        <v>2.749913223726614</v>
      </c>
      <c r="L25" s="1">
        <v>12.682545670312622</v>
      </c>
      <c r="M25" s="1">
        <v>0</v>
      </c>
      <c r="N25" s="1">
        <v>6.841760379987889</v>
      </c>
      <c r="O25" s="27">
        <v>5.489228144665226</v>
      </c>
      <c r="P25" s="1">
        <v>1.4080043570674785</v>
      </c>
      <c r="Q25">
        <v>15.766177462565334</v>
      </c>
      <c r="R25" s="11">
        <v>454.638</v>
      </c>
      <c r="S25" s="11">
        <v>28.1976</v>
      </c>
      <c r="T25" s="27">
        <v>0.47</v>
      </c>
      <c r="U25" s="27">
        <v>8.67</v>
      </c>
      <c r="V25" s="27">
        <v>3.77</v>
      </c>
      <c r="W25" s="27">
        <v>41.23</v>
      </c>
      <c r="X25" s="27">
        <v>0.61</v>
      </c>
      <c r="Y25" s="27">
        <v>29.67</v>
      </c>
      <c r="Z25" s="27">
        <v>10.93</v>
      </c>
      <c r="AA25" s="27">
        <v>0</v>
      </c>
      <c r="AB25" s="27">
        <v>1.94</v>
      </c>
      <c r="AC25" s="27">
        <v>2.45</v>
      </c>
      <c r="AD25" s="27">
        <v>0</v>
      </c>
      <c r="AE25" s="27">
        <v>0.19</v>
      </c>
      <c r="AF25" s="27">
        <v>0.04</v>
      </c>
      <c r="AG25" s="27">
        <v>0.04</v>
      </c>
      <c r="AH25" s="27">
        <v>328.077</v>
      </c>
      <c r="AI25" t="s">
        <v>198</v>
      </c>
      <c r="AJ25" t="s">
        <v>199</v>
      </c>
      <c r="AK25" s="11">
        <v>1</v>
      </c>
      <c r="AL25">
        <v>2</v>
      </c>
      <c r="AM25">
        <f t="shared" si="0"/>
        <v>0</v>
      </c>
      <c r="AN25">
        <f t="shared" si="1"/>
        <v>1</v>
      </c>
      <c r="AO25">
        <f t="shared" si="2"/>
        <v>0</v>
      </c>
    </row>
    <row r="26" spans="1:41" ht="12.75">
      <c r="A26" s="4" t="s">
        <v>136</v>
      </c>
      <c r="B26" s="23" t="s">
        <v>39</v>
      </c>
      <c r="C26" s="44">
        <f>588.228435*1000000</f>
        <v>588228435</v>
      </c>
      <c r="D26" s="26">
        <v>38410.66566714353</v>
      </c>
      <c r="E26" s="26">
        <v>277085.94981492363</v>
      </c>
      <c r="F26" s="1">
        <v>56.239206248833696</v>
      </c>
      <c r="G26" s="1">
        <v>3.5671198484200266</v>
      </c>
      <c r="H26" s="1">
        <v>13.834188259490865</v>
      </c>
      <c r="I26" s="1">
        <v>24.84629210133935</v>
      </c>
      <c r="J26" s="1">
        <v>0.6139119211799313</v>
      </c>
      <c r="K26" s="1">
        <v>7.238737567773748</v>
      </c>
      <c r="L26" s="1">
        <v>6.361732176556342</v>
      </c>
      <c r="M26" s="1">
        <v>0.7767161640464626</v>
      </c>
      <c r="N26" s="1">
        <v>3.5697592141481245</v>
      </c>
      <c r="O26" s="27">
        <v>4.135609239190062</v>
      </c>
      <c r="P26" s="1">
        <v>1.3313663641009246</v>
      </c>
      <c r="Q26">
        <v>10.306579588949624</v>
      </c>
      <c r="R26" s="11">
        <v>428.38</v>
      </c>
      <c r="S26" s="11">
        <v>40.171</v>
      </c>
      <c r="T26" s="27">
        <v>1.7</v>
      </c>
      <c r="U26" s="27">
        <v>8.55</v>
      </c>
      <c r="V26" s="27">
        <v>6.27</v>
      </c>
      <c r="W26" s="37">
        <v>8.81</v>
      </c>
      <c r="X26" s="37">
        <v>2.69</v>
      </c>
      <c r="Y26" s="37">
        <v>46.36</v>
      </c>
      <c r="Z26" s="37">
        <v>9.73</v>
      </c>
      <c r="AA26" s="37">
        <v>1.67</v>
      </c>
      <c r="AB26" s="37">
        <v>0.71</v>
      </c>
      <c r="AC26" s="37">
        <v>7.14</v>
      </c>
      <c r="AD26" s="37">
        <v>4.83</v>
      </c>
      <c r="AE26" s="37">
        <v>1.3</v>
      </c>
      <c r="AF26" s="37">
        <v>0.14</v>
      </c>
      <c r="AG26" s="37">
        <v>0.1</v>
      </c>
      <c r="AH26" s="27">
        <v>2245.2</v>
      </c>
      <c r="AI26" t="s">
        <v>201</v>
      </c>
      <c r="AJ26" t="s">
        <v>201</v>
      </c>
      <c r="AK26" s="35">
        <v>1</v>
      </c>
      <c r="AL26">
        <v>0</v>
      </c>
      <c r="AM26">
        <f t="shared" si="0"/>
        <v>0</v>
      </c>
      <c r="AN26">
        <f t="shared" si="1"/>
        <v>0</v>
      </c>
      <c r="AO26">
        <f t="shared" si="2"/>
        <v>1</v>
      </c>
    </row>
    <row r="27" spans="1:41" ht="12.75">
      <c r="A27" s="3" t="s">
        <v>137</v>
      </c>
      <c r="B27" s="15" t="s">
        <v>7</v>
      </c>
      <c r="C27" s="32">
        <v>4294519.60076</v>
      </c>
      <c r="D27" s="26">
        <v>27137.958223746726</v>
      </c>
      <c r="E27" s="26">
        <v>609517.1907155231</v>
      </c>
      <c r="F27" s="1">
        <v>0</v>
      </c>
      <c r="G27" s="1">
        <v>0</v>
      </c>
      <c r="H27" s="1">
        <v>0</v>
      </c>
      <c r="I27" s="1">
        <v>99.94783298646404</v>
      </c>
      <c r="J27" s="1">
        <v>0.05216701353595977</v>
      </c>
      <c r="K27" s="1">
        <v>0</v>
      </c>
      <c r="L27" s="1">
        <v>0</v>
      </c>
      <c r="M27" s="1">
        <v>0</v>
      </c>
      <c r="N27" s="1">
        <v>0.05216701353595977</v>
      </c>
      <c r="O27" s="27">
        <v>3.81878271319598</v>
      </c>
      <c r="P27" s="1">
        <v>1.6986904717220201</v>
      </c>
      <c r="Q27">
        <v>8.805217177746881</v>
      </c>
      <c r="R27" s="11">
        <v>279.466</v>
      </c>
      <c r="S27" s="11">
        <v>23.426</v>
      </c>
      <c r="T27" s="27">
        <v>6.6</v>
      </c>
      <c r="U27" s="27">
        <v>8.42</v>
      </c>
      <c r="V27" s="27">
        <v>12.76</v>
      </c>
      <c r="W27" s="27">
        <v>6.1</v>
      </c>
      <c r="X27" s="27">
        <v>0</v>
      </c>
      <c r="Y27" s="27">
        <v>55.78</v>
      </c>
      <c r="Z27" s="27">
        <v>5.13</v>
      </c>
      <c r="AA27" s="27">
        <v>0</v>
      </c>
      <c r="AB27" s="27">
        <v>0.17</v>
      </c>
      <c r="AC27" s="27">
        <v>4.53</v>
      </c>
      <c r="AD27" s="27">
        <v>0</v>
      </c>
      <c r="AE27" s="27">
        <v>0.5</v>
      </c>
      <c r="AF27" s="27">
        <v>0.02</v>
      </c>
      <c r="AG27" s="27">
        <v>0</v>
      </c>
      <c r="AH27" s="27">
        <v>42.3444</v>
      </c>
      <c r="AI27" t="s">
        <v>200</v>
      </c>
      <c r="AJ27" t="s">
        <v>200</v>
      </c>
      <c r="AK27" s="11">
        <v>1</v>
      </c>
      <c r="AL27">
        <v>1</v>
      </c>
      <c r="AM27">
        <f t="shared" si="0"/>
        <v>1</v>
      </c>
      <c r="AN27">
        <f t="shared" si="1"/>
        <v>0</v>
      </c>
      <c r="AO27">
        <f t="shared" si="2"/>
        <v>0</v>
      </c>
    </row>
    <row r="28" spans="1:41" ht="12.75">
      <c r="A28" s="3" t="s">
        <v>138</v>
      </c>
      <c r="B28" t="s">
        <v>8</v>
      </c>
      <c r="C28" s="32">
        <v>32354646.4008</v>
      </c>
      <c r="D28" s="26">
        <v>27403.57776690551</v>
      </c>
      <c r="E28" s="26">
        <v>417516.52459850046</v>
      </c>
      <c r="F28" s="1">
        <v>0</v>
      </c>
      <c r="G28" s="1">
        <v>1.6101571016652745</v>
      </c>
      <c r="H28" s="1">
        <v>54.19297918073012</v>
      </c>
      <c r="I28" s="1">
        <v>41.34979730155921</v>
      </c>
      <c r="J28" s="1">
        <v>1.4483578854265955</v>
      </c>
      <c r="K28" s="1">
        <v>1.3987085306188078</v>
      </c>
      <c r="L28" s="1">
        <v>0</v>
      </c>
      <c r="M28" s="1">
        <v>0</v>
      </c>
      <c r="N28" s="1">
        <v>2.006693473294768</v>
      </c>
      <c r="O28" s="27">
        <v>4.230765296085215</v>
      </c>
      <c r="P28" s="1">
        <v>1.6942901520750282</v>
      </c>
      <c r="Q28">
        <v>6.261962972237224</v>
      </c>
      <c r="R28" s="11">
        <v>141.315</v>
      </c>
      <c r="S28" s="11">
        <v>10.7821</v>
      </c>
      <c r="T28" s="27">
        <v>2.1</v>
      </c>
      <c r="U28" s="27">
        <v>6.94</v>
      </c>
      <c r="V28" s="27">
        <v>8.11</v>
      </c>
      <c r="W28" s="27">
        <v>13.49</v>
      </c>
      <c r="X28" s="27">
        <v>0.9</v>
      </c>
      <c r="Y28" s="27">
        <v>46.74</v>
      </c>
      <c r="Z28" s="27">
        <v>14.43</v>
      </c>
      <c r="AA28" s="27">
        <v>0</v>
      </c>
      <c r="AB28" s="27">
        <v>0.12</v>
      </c>
      <c r="AC28" s="27">
        <v>5.54</v>
      </c>
      <c r="AD28" s="27">
        <v>0</v>
      </c>
      <c r="AE28" s="27">
        <v>1.42</v>
      </c>
      <c r="AF28" s="27">
        <v>0.16</v>
      </c>
      <c r="AG28" s="27">
        <v>0.06</v>
      </c>
      <c r="AH28" s="27">
        <v>1011.46</v>
      </c>
      <c r="AI28" t="s">
        <v>202</v>
      </c>
      <c r="AJ28" t="s">
        <v>195</v>
      </c>
      <c r="AK28" s="11">
        <v>1</v>
      </c>
      <c r="AL28">
        <v>1</v>
      </c>
      <c r="AM28">
        <f t="shared" si="0"/>
        <v>1</v>
      </c>
      <c r="AN28">
        <f t="shared" si="1"/>
        <v>0</v>
      </c>
      <c r="AO28">
        <f t="shared" si="2"/>
        <v>0</v>
      </c>
    </row>
    <row r="29" spans="1:41" ht="12.75">
      <c r="A29" s="3" t="s">
        <v>139</v>
      </c>
      <c r="B29" t="s">
        <v>9</v>
      </c>
      <c r="C29" s="32">
        <v>1438310.84176</v>
      </c>
      <c r="D29" s="26">
        <v>25832.530004210137</v>
      </c>
      <c r="E29" s="26">
        <v>474388.7025404171</v>
      </c>
      <c r="F29" s="1">
        <v>0</v>
      </c>
      <c r="G29" s="1">
        <v>0</v>
      </c>
      <c r="H29" s="1">
        <v>72.1932379550056</v>
      </c>
      <c r="I29" s="1">
        <v>27.80676204499441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7">
        <v>4.573220100923974</v>
      </c>
      <c r="P29" s="1">
        <v>1.7268401857582776</v>
      </c>
      <c r="Q29">
        <v>8.047372929068441</v>
      </c>
      <c r="R29" s="11">
        <v>93.3555</v>
      </c>
      <c r="S29" s="11">
        <v>12.8504</v>
      </c>
      <c r="T29" s="27">
        <v>1.32</v>
      </c>
      <c r="U29" s="27">
        <v>7.46</v>
      </c>
      <c r="V29" s="27">
        <v>8.15</v>
      </c>
      <c r="W29" s="27">
        <v>20.61</v>
      </c>
      <c r="X29" s="27">
        <v>0</v>
      </c>
      <c r="Y29" s="27">
        <v>29.07</v>
      </c>
      <c r="Z29" s="27">
        <v>15.54</v>
      </c>
      <c r="AA29" s="27">
        <v>0</v>
      </c>
      <c r="AB29" s="27">
        <v>0</v>
      </c>
      <c r="AC29" s="27">
        <v>14.98</v>
      </c>
      <c r="AD29" s="27">
        <v>0</v>
      </c>
      <c r="AE29" s="27">
        <v>2.26</v>
      </c>
      <c r="AF29" s="27">
        <v>0.63</v>
      </c>
      <c r="AG29" s="27">
        <v>0</v>
      </c>
      <c r="AH29" s="27">
        <v>23.7022</v>
      </c>
      <c r="AI29" t="s">
        <v>194</v>
      </c>
      <c r="AJ29" t="s">
        <v>195</v>
      </c>
      <c r="AK29" s="11">
        <v>1</v>
      </c>
      <c r="AL29">
        <v>1</v>
      </c>
      <c r="AM29">
        <f t="shared" si="0"/>
        <v>1</v>
      </c>
      <c r="AN29">
        <f t="shared" si="1"/>
        <v>0</v>
      </c>
      <c r="AO29">
        <f t="shared" si="2"/>
        <v>0</v>
      </c>
    </row>
    <row r="30" spans="1:41" ht="12.75">
      <c r="A30" s="5" t="s">
        <v>140</v>
      </c>
      <c r="B30" t="s">
        <v>10</v>
      </c>
      <c r="C30" s="32">
        <v>146815175.058</v>
      </c>
      <c r="D30" s="26">
        <v>37119.84651440629</v>
      </c>
      <c r="E30" s="26">
        <v>84617.15444170749</v>
      </c>
      <c r="F30" s="1">
        <v>57.3168075104367</v>
      </c>
      <c r="G30" s="1">
        <v>0</v>
      </c>
      <c r="H30" s="1">
        <v>13.988221333449582</v>
      </c>
      <c r="I30" s="1">
        <v>5.403136119843728</v>
      </c>
      <c r="J30" s="1">
        <v>0</v>
      </c>
      <c r="K30" s="1">
        <v>0.16342226270378235</v>
      </c>
      <c r="L30" s="1">
        <v>27.957574793705504</v>
      </c>
      <c r="M30" s="1">
        <v>9.15905931331029</v>
      </c>
      <c r="N30" s="1">
        <v>0</v>
      </c>
      <c r="O30" s="27">
        <v>3.3121703681477905</v>
      </c>
      <c r="P30" s="1">
        <v>1.1596825601547434</v>
      </c>
      <c r="Q30">
        <v>8.90726463063268</v>
      </c>
      <c r="R30" s="11">
        <v>1545.26</v>
      </c>
      <c r="S30" s="11">
        <v>77.5</v>
      </c>
      <c r="T30" s="27">
        <v>2.63</v>
      </c>
      <c r="U30" s="27">
        <v>5.28</v>
      </c>
      <c r="V30" s="27">
        <v>0.63</v>
      </c>
      <c r="W30" s="27">
        <v>2.66</v>
      </c>
      <c r="X30" s="27">
        <v>0.16</v>
      </c>
      <c r="Y30" s="27">
        <v>63.87</v>
      </c>
      <c r="Z30" s="27">
        <v>1.23</v>
      </c>
      <c r="AA30" s="27">
        <v>6.03</v>
      </c>
      <c r="AB30" s="27">
        <v>0.32</v>
      </c>
      <c r="AC30" s="27">
        <v>2.65</v>
      </c>
      <c r="AD30" s="27">
        <v>13.91</v>
      </c>
      <c r="AE30" s="27">
        <v>0.22</v>
      </c>
      <c r="AF30" s="27">
        <v>0.12</v>
      </c>
      <c r="AG30" s="27">
        <v>0.29</v>
      </c>
      <c r="AH30" s="27">
        <v>0</v>
      </c>
      <c r="AI30" t="s">
        <v>200</v>
      </c>
      <c r="AJ30" t="s">
        <v>201</v>
      </c>
      <c r="AK30" s="11">
        <v>0</v>
      </c>
      <c r="AL30">
        <v>2</v>
      </c>
      <c r="AM30">
        <f t="shared" si="0"/>
        <v>0</v>
      </c>
      <c r="AN30">
        <f t="shared" si="1"/>
        <v>0</v>
      </c>
      <c r="AO30">
        <f t="shared" si="2"/>
        <v>0</v>
      </c>
    </row>
    <row r="31" spans="1:41" ht="12.75">
      <c r="A31" s="3" t="s">
        <v>141</v>
      </c>
      <c r="B31" t="s">
        <v>11</v>
      </c>
      <c r="C31" s="32">
        <v>13072899.5325</v>
      </c>
      <c r="D31" s="26">
        <v>26520.041486439128</v>
      </c>
      <c r="E31" s="26">
        <v>108794.69427193326</v>
      </c>
      <c r="F31" s="1">
        <v>0</v>
      </c>
      <c r="G31" s="1">
        <v>2.1864793704251433</v>
      </c>
      <c r="H31" s="1">
        <v>78.25202773321148</v>
      </c>
      <c r="I31" s="1">
        <v>18.94478573639286</v>
      </c>
      <c r="J31" s="1">
        <v>0.5392614072689322</v>
      </c>
      <c r="K31" s="1">
        <v>1.2076635358562806</v>
      </c>
      <c r="L31" s="1">
        <v>0</v>
      </c>
      <c r="M31" s="1">
        <v>0</v>
      </c>
      <c r="N31" s="1">
        <v>4.362545127597549</v>
      </c>
      <c r="O31" s="27">
        <v>3.714196283922627</v>
      </c>
      <c r="P31" s="1">
        <v>1.4893036556154855</v>
      </c>
      <c r="Q31">
        <v>4.622994054367427</v>
      </c>
      <c r="R31" s="11">
        <v>112.767</v>
      </c>
      <c r="S31" s="11">
        <v>9.51492</v>
      </c>
      <c r="T31" s="27">
        <v>0.84</v>
      </c>
      <c r="U31" s="27">
        <v>7.41</v>
      </c>
      <c r="V31" s="27">
        <v>6.43</v>
      </c>
      <c r="W31" s="37">
        <v>29.54</v>
      </c>
      <c r="X31" s="37">
        <v>0</v>
      </c>
      <c r="Y31" s="37">
        <v>14.54</v>
      </c>
      <c r="Z31" s="37">
        <v>27.65</v>
      </c>
      <c r="AA31" s="37">
        <v>0</v>
      </c>
      <c r="AB31" s="37">
        <v>0.32</v>
      </c>
      <c r="AC31" s="37">
        <v>9.11</v>
      </c>
      <c r="AD31" s="37">
        <v>0</v>
      </c>
      <c r="AE31" s="37">
        <v>3.57</v>
      </c>
      <c r="AF31" s="37">
        <v>0.59</v>
      </c>
      <c r="AG31" s="37">
        <v>0</v>
      </c>
      <c r="AH31" s="27">
        <v>803.044</v>
      </c>
      <c r="AI31" t="s">
        <v>196</v>
      </c>
      <c r="AJ31" t="s">
        <v>197</v>
      </c>
      <c r="AK31" s="11">
        <v>1</v>
      </c>
      <c r="AL31">
        <v>1</v>
      </c>
      <c r="AM31">
        <f t="shared" si="0"/>
        <v>1</v>
      </c>
      <c r="AN31">
        <f t="shared" si="1"/>
        <v>0</v>
      </c>
      <c r="AO31">
        <f t="shared" si="2"/>
        <v>0</v>
      </c>
    </row>
    <row r="32" spans="1:41" ht="12.75">
      <c r="A32" s="3" t="s">
        <v>142</v>
      </c>
      <c r="B32" t="s">
        <v>42</v>
      </c>
      <c r="C32" s="32">
        <v>4121700</v>
      </c>
      <c r="D32" s="26">
        <v>67718.7775907578</v>
      </c>
      <c r="E32" s="26">
        <v>570041.7874567452</v>
      </c>
      <c r="F32" s="1">
        <v>3.6899773332583727</v>
      </c>
      <c r="G32" s="1">
        <v>21.93315619082173</v>
      </c>
      <c r="H32" s="1">
        <v>0</v>
      </c>
      <c r="I32" s="1">
        <v>54.63296014580934</v>
      </c>
      <c r="J32" s="1">
        <v>23.433883663368924</v>
      </c>
      <c r="K32" s="1">
        <v>16.73618003412698</v>
      </c>
      <c r="L32" s="1">
        <v>0</v>
      </c>
      <c r="M32" s="1">
        <v>0</v>
      </c>
      <c r="N32" s="1">
        <v>28.63085982006367</v>
      </c>
      <c r="O32" s="27">
        <v>8.42649029493344</v>
      </c>
      <c r="P32" s="1">
        <v>1.4295612982994197</v>
      </c>
      <c r="Q32">
        <v>10.939856635922956</v>
      </c>
      <c r="R32" s="11">
        <v>67.5094</v>
      </c>
      <c r="S32" s="11">
        <v>11.586</v>
      </c>
      <c r="T32" s="27">
        <v>0.26202780406143095</v>
      </c>
      <c r="U32" s="27">
        <v>16.15838125045491</v>
      </c>
      <c r="V32" s="27">
        <v>5.022199577844093</v>
      </c>
      <c r="W32" s="37">
        <v>49.61059756896426</v>
      </c>
      <c r="X32" s="37">
        <v>0</v>
      </c>
      <c r="Y32" s="37">
        <v>0.19652085304607322</v>
      </c>
      <c r="Z32" s="37">
        <v>1.2664677196302496</v>
      </c>
      <c r="AA32" s="37">
        <v>0</v>
      </c>
      <c r="AB32" s="37">
        <v>0.04367130067690516</v>
      </c>
      <c r="AC32" s="37">
        <v>27.0762064196812</v>
      </c>
      <c r="AD32" s="37">
        <v>0</v>
      </c>
      <c r="AE32" s="37">
        <v>0.37120605575369386</v>
      </c>
      <c r="AF32" s="37">
        <v>0</v>
      </c>
      <c r="AG32" s="37">
        <v>0</v>
      </c>
      <c r="AH32" s="36">
        <v>8.832229061860856</v>
      </c>
      <c r="AI32" t="s">
        <v>201</v>
      </c>
      <c r="AJ32" t="s">
        <v>201</v>
      </c>
      <c r="AK32" s="11">
        <v>1</v>
      </c>
      <c r="AL32">
        <v>1</v>
      </c>
      <c r="AM32">
        <f t="shared" si="0"/>
        <v>1</v>
      </c>
      <c r="AN32">
        <f t="shared" si="1"/>
        <v>0</v>
      </c>
      <c r="AO32">
        <f t="shared" si="2"/>
        <v>0</v>
      </c>
    </row>
    <row r="33" spans="1:41" ht="12.75">
      <c r="A33" s="4" t="s">
        <v>143</v>
      </c>
      <c r="B33" t="s">
        <v>39</v>
      </c>
      <c r="C33" s="31">
        <v>628305554.238</v>
      </c>
      <c r="D33" s="26">
        <v>38410.66566714353</v>
      </c>
      <c r="E33" s="26">
        <v>277085.94981492363</v>
      </c>
      <c r="F33" s="1">
        <v>56.239206248833696</v>
      </c>
      <c r="G33" s="1">
        <v>3.5671198484200266</v>
      </c>
      <c r="H33" s="1">
        <v>13.834188259490865</v>
      </c>
      <c r="I33" s="1">
        <v>24.84629210133935</v>
      </c>
      <c r="J33" s="1">
        <v>0.6139119211799313</v>
      </c>
      <c r="K33" s="1">
        <v>7.238737567773748</v>
      </c>
      <c r="L33" s="1">
        <v>6.361732176556342</v>
      </c>
      <c r="M33" s="1">
        <v>0.7767161640464626</v>
      </c>
      <c r="N33" s="1">
        <v>3.5697592141481245</v>
      </c>
      <c r="O33" s="27">
        <v>4.135609239190062</v>
      </c>
      <c r="P33" s="1">
        <v>1.3313663641009246</v>
      </c>
      <c r="Q33">
        <v>10.306579588949624</v>
      </c>
      <c r="R33" s="11">
        <v>428.38</v>
      </c>
      <c r="S33" s="11">
        <v>40.171</v>
      </c>
      <c r="T33" s="27">
        <v>1.7</v>
      </c>
      <c r="U33" s="27">
        <v>8.55</v>
      </c>
      <c r="V33" s="27">
        <v>6.27</v>
      </c>
      <c r="W33" s="37">
        <v>8.81</v>
      </c>
      <c r="X33" s="37">
        <v>2.69</v>
      </c>
      <c r="Y33" s="37">
        <v>46.36</v>
      </c>
      <c r="Z33" s="37">
        <v>9.73</v>
      </c>
      <c r="AA33" s="37">
        <v>1.67</v>
      </c>
      <c r="AB33" s="37">
        <v>0.71</v>
      </c>
      <c r="AC33" s="37">
        <v>7.14</v>
      </c>
      <c r="AD33" s="37">
        <v>4.83</v>
      </c>
      <c r="AE33" s="37">
        <v>1.3</v>
      </c>
      <c r="AF33" s="37">
        <v>0.14</v>
      </c>
      <c r="AG33" s="37">
        <v>0.1</v>
      </c>
      <c r="AH33" s="27">
        <v>2245.2</v>
      </c>
      <c r="AI33" t="s">
        <v>201</v>
      </c>
      <c r="AJ33" t="s">
        <v>201</v>
      </c>
      <c r="AK33" s="35">
        <v>0</v>
      </c>
      <c r="AL33">
        <v>0</v>
      </c>
      <c r="AM33">
        <f t="shared" si="0"/>
        <v>0</v>
      </c>
      <c r="AN33">
        <f t="shared" si="1"/>
        <v>0</v>
      </c>
      <c r="AO33">
        <f t="shared" si="2"/>
        <v>0</v>
      </c>
    </row>
    <row r="34" spans="1:41" ht="12.75">
      <c r="A34" s="3" t="s">
        <v>144</v>
      </c>
      <c r="B34" t="s">
        <v>34</v>
      </c>
      <c r="C34" s="32">
        <v>15484831.4561</v>
      </c>
      <c r="D34" s="26">
        <v>24449.761156181998</v>
      </c>
      <c r="E34" s="26">
        <v>127690.16280988733</v>
      </c>
      <c r="F34" s="1">
        <v>0.005532943633248879</v>
      </c>
      <c r="G34" s="1">
        <v>6.475976523511982</v>
      </c>
      <c r="H34" s="1">
        <v>63.12675836637904</v>
      </c>
      <c r="I34" s="1">
        <v>28.742356299277766</v>
      </c>
      <c r="J34" s="1">
        <v>0.46746474206500793</v>
      </c>
      <c r="K34" s="1">
        <v>1.1874440687662142</v>
      </c>
      <c r="L34" s="1">
        <v>0</v>
      </c>
      <c r="M34" s="1">
        <v>0</v>
      </c>
      <c r="N34" s="1">
        <v>8.717710980335697</v>
      </c>
      <c r="O34" s="27">
        <v>4.991915182982514</v>
      </c>
      <c r="P34" s="1">
        <v>1.452773120198933</v>
      </c>
      <c r="Q34">
        <v>8.045383630099874</v>
      </c>
      <c r="R34" s="11">
        <v>121.268</v>
      </c>
      <c r="S34" s="11">
        <v>12.0027</v>
      </c>
      <c r="T34" s="27">
        <v>1.18</v>
      </c>
      <c r="U34" s="27">
        <v>5.37</v>
      </c>
      <c r="V34" s="27">
        <v>7.25</v>
      </c>
      <c r="W34" s="27">
        <v>21.43</v>
      </c>
      <c r="X34" s="27">
        <v>0</v>
      </c>
      <c r="Y34" s="27">
        <v>27.46</v>
      </c>
      <c r="Z34" s="27">
        <v>19.04</v>
      </c>
      <c r="AA34" s="27">
        <v>0</v>
      </c>
      <c r="AB34" s="27">
        <v>0.06</v>
      </c>
      <c r="AC34" s="27">
        <v>12.36</v>
      </c>
      <c r="AD34" s="27">
        <v>0</v>
      </c>
      <c r="AE34" s="27">
        <v>5.75</v>
      </c>
      <c r="AF34" s="27">
        <v>0.04</v>
      </c>
      <c r="AG34" s="27">
        <v>0.08</v>
      </c>
      <c r="AH34" s="27">
        <v>355.678</v>
      </c>
      <c r="AI34" t="s">
        <v>196</v>
      </c>
      <c r="AJ34" t="s">
        <v>197</v>
      </c>
      <c r="AK34" s="11">
        <v>1</v>
      </c>
      <c r="AL34">
        <v>1</v>
      </c>
      <c r="AM34">
        <f t="shared" si="0"/>
        <v>1</v>
      </c>
      <c r="AN34">
        <f t="shared" si="1"/>
        <v>0</v>
      </c>
      <c r="AO34">
        <f t="shared" si="2"/>
        <v>0</v>
      </c>
    </row>
    <row r="35" spans="1:41" ht="12.75">
      <c r="A35" s="3" t="s">
        <v>145</v>
      </c>
      <c r="B35" t="s">
        <v>29</v>
      </c>
      <c r="C35" s="32">
        <v>4793808.49801</v>
      </c>
      <c r="D35" s="26">
        <v>24941.39776212485</v>
      </c>
      <c r="E35" s="26">
        <v>408580.6737097971</v>
      </c>
      <c r="F35" s="1">
        <v>0</v>
      </c>
      <c r="G35" s="1">
        <v>0</v>
      </c>
      <c r="H35" s="1">
        <v>56.98790654556119</v>
      </c>
      <c r="I35" s="1">
        <v>42.85900953138528</v>
      </c>
      <c r="J35" s="1">
        <v>0.15308392305353657</v>
      </c>
      <c r="K35" s="1">
        <v>0</v>
      </c>
      <c r="L35" s="1">
        <v>0</v>
      </c>
      <c r="M35" s="1">
        <v>0</v>
      </c>
      <c r="N35" s="1">
        <v>0.1530839230535366</v>
      </c>
      <c r="O35" s="27">
        <v>4.0942734217985635</v>
      </c>
      <c r="P35" s="1">
        <v>1.68574993331877</v>
      </c>
      <c r="Q35">
        <v>7.273411991825322</v>
      </c>
      <c r="R35" s="11">
        <v>103.678</v>
      </c>
      <c r="S35" s="11">
        <v>15.6641</v>
      </c>
      <c r="T35" s="27">
        <v>1.76</v>
      </c>
      <c r="U35" s="27">
        <v>5.22</v>
      </c>
      <c r="V35" s="27">
        <v>5.46</v>
      </c>
      <c r="W35" s="27">
        <v>21</v>
      </c>
      <c r="X35" s="27">
        <v>0</v>
      </c>
      <c r="Y35" s="27">
        <v>50.28</v>
      </c>
      <c r="Z35" s="27">
        <v>10.44</v>
      </c>
      <c r="AA35" s="27">
        <v>0</v>
      </c>
      <c r="AB35" s="27">
        <v>0.21</v>
      </c>
      <c r="AC35" s="27">
        <v>4.64</v>
      </c>
      <c r="AD35" s="27">
        <v>0</v>
      </c>
      <c r="AE35" s="27">
        <v>1</v>
      </c>
      <c r="AF35" s="27">
        <v>0</v>
      </c>
      <c r="AG35" s="27">
        <v>0</v>
      </c>
      <c r="AH35" s="27">
        <v>54.3752</v>
      </c>
      <c r="AI35" t="s">
        <v>202</v>
      </c>
      <c r="AJ35" t="s">
        <v>195</v>
      </c>
      <c r="AK35" s="11">
        <v>1</v>
      </c>
      <c r="AL35">
        <v>1</v>
      </c>
      <c r="AM35">
        <f t="shared" si="0"/>
        <v>1</v>
      </c>
      <c r="AN35">
        <f t="shared" si="1"/>
        <v>0</v>
      </c>
      <c r="AO35">
        <f t="shared" si="2"/>
        <v>0</v>
      </c>
    </row>
    <row r="36" spans="1:41" ht="12.75">
      <c r="A36" s="4" t="s">
        <v>146</v>
      </c>
      <c r="B36" t="s">
        <v>13</v>
      </c>
      <c r="C36" s="32">
        <v>119344935.82157245</v>
      </c>
      <c r="D36" s="26">
        <v>28209.573176755384</v>
      </c>
      <c r="E36" s="26">
        <v>479334.81285122124</v>
      </c>
      <c r="F36" s="1">
        <v>0</v>
      </c>
      <c r="G36" s="1">
        <v>2.8467829393684885</v>
      </c>
      <c r="H36" s="1">
        <v>65.02530939611434</v>
      </c>
      <c r="I36" s="1">
        <v>27.926596938924238</v>
      </c>
      <c r="J36" s="1">
        <v>1.4561967780479796</v>
      </c>
      <c r="K36" s="1">
        <v>4.80126147423742</v>
      </c>
      <c r="L36" s="1">
        <v>0</v>
      </c>
      <c r="M36" s="1">
        <v>0</v>
      </c>
      <c r="N36" s="1">
        <v>3.2547543343659355</v>
      </c>
      <c r="O36" s="27">
        <v>4.720645220239717</v>
      </c>
      <c r="P36" s="1">
        <v>1.7212128517546896</v>
      </c>
      <c r="Q36">
        <v>7.290673529875843</v>
      </c>
      <c r="R36" s="11">
        <v>141.925</v>
      </c>
      <c r="S36" s="11">
        <v>9.97964</v>
      </c>
      <c r="T36" s="27">
        <v>1.81</v>
      </c>
      <c r="U36" s="27">
        <v>6.85</v>
      </c>
      <c r="V36" s="27">
        <v>9.45</v>
      </c>
      <c r="W36" s="27">
        <v>11.51</v>
      </c>
      <c r="X36" s="27">
        <v>1.63</v>
      </c>
      <c r="Y36" s="27">
        <v>41.92</v>
      </c>
      <c r="Z36" s="27">
        <v>16.01</v>
      </c>
      <c r="AA36" s="27">
        <v>0</v>
      </c>
      <c r="AB36" s="27">
        <v>0.1</v>
      </c>
      <c r="AC36" s="27">
        <v>8.12</v>
      </c>
      <c r="AD36" s="27">
        <v>0</v>
      </c>
      <c r="AE36" s="27">
        <v>2.44</v>
      </c>
      <c r="AF36" s="27">
        <v>0.07</v>
      </c>
      <c r="AG36" s="27">
        <v>0.1</v>
      </c>
      <c r="AH36" s="27">
        <v>2326.1</v>
      </c>
      <c r="AI36" t="s">
        <v>202</v>
      </c>
      <c r="AJ36" t="s">
        <v>195</v>
      </c>
      <c r="AK36" s="11">
        <v>1</v>
      </c>
      <c r="AL36">
        <v>1</v>
      </c>
      <c r="AM36">
        <f t="shared" si="0"/>
        <v>1</v>
      </c>
      <c r="AN36">
        <f t="shared" si="1"/>
        <v>0</v>
      </c>
      <c r="AO36">
        <f t="shared" si="2"/>
        <v>0</v>
      </c>
    </row>
    <row r="37" spans="1:41" ht="12.75">
      <c r="A37" s="6" t="s">
        <v>147</v>
      </c>
      <c r="B37" t="s">
        <v>6</v>
      </c>
      <c r="C37" s="32">
        <v>29886463.3724</v>
      </c>
      <c r="D37" s="26">
        <v>33460.2889682981</v>
      </c>
      <c r="E37" s="26">
        <v>197375.531788965</v>
      </c>
      <c r="F37" s="1">
        <v>0.34647089822493193</v>
      </c>
      <c r="G37" s="1">
        <v>8.543487163254786</v>
      </c>
      <c r="H37" s="1">
        <v>78.17361497591843</v>
      </c>
      <c r="I37" s="1">
        <v>11.181496223712621</v>
      </c>
      <c r="J37" s="1">
        <v>1.8975906026657152</v>
      </c>
      <c r="K37" s="1">
        <v>0.7594283546598929</v>
      </c>
      <c r="L37" s="1">
        <v>0</v>
      </c>
      <c r="M37" s="1">
        <v>0</v>
      </c>
      <c r="N37" s="1">
        <v>27.473810822074586</v>
      </c>
      <c r="O37" s="27">
        <v>8.367721624943613</v>
      </c>
      <c r="P37" s="1">
        <v>1.3205537649570862</v>
      </c>
      <c r="Q37">
        <v>13.096761421967335</v>
      </c>
      <c r="R37" s="11">
        <v>132.985</v>
      </c>
      <c r="S37" s="11">
        <v>10.0028</v>
      </c>
      <c r="T37" s="27">
        <v>1.72</v>
      </c>
      <c r="U37" s="27">
        <v>11.88</v>
      </c>
      <c r="V37" s="27">
        <v>2.23</v>
      </c>
      <c r="W37" s="27">
        <v>54.08</v>
      </c>
      <c r="X37" s="27">
        <v>0.2</v>
      </c>
      <c r="Y37" s="27">
        <v>10.55</v>
      </c>
      <c r="Z37" s="27">
        <v>15.07</v>
      </c>
      <c r="AA37" s="27">
        <v>0</v>
      </c>
      <c r="AB37" s="27">
        <v>0.17</v>
      </c>
      <c r="AC37" s="27">
        <v>3.52</v>
      </c>
      <c r="AD37" s="27">
        <v>0</v>
      </c>
      <c r="AE37" s="27">
        <v>0.49</v>
      </c>
      <c r="AF37" s="27">
        <v>0.08</v>
      </c>
      <c r="AG37" s="27">
        <v>0.01</v>
      </c>
      <c r="AH37" s="27">
        <v>142.621</v>
      </c>
      <c r="AI37" t="s">
        <v>198</v>
      </c>
      <c r="AJ37" t="s">
        <v>199</v>
      </c>
      <c r="AK37" s="11">
        <v>1</v>
      </c>
      <c r="AL37">
        <v>1</v>
      </c>
      <c r="AM37">
        <f t="shared" si="0"/>
        <v>1</v>
      </c>
      <c r="AN37">
        <f t="shared" si="1"/>
        <v>0</v>
      </c>
      <c r="AO37">
        <f t="shared" si="2"/>
        <v>0</v>
      </c>
    </row>
    <row r="38" spans="1:41" ht="12.75">
      <c r="A38" s="3" t="s">
        <v>148</v>
      </c>
      <c r="B38" t="s">
        <v>3</v>
      </c>
      <c r="C38" s="32">
        <v>2337494.78229</v>
      </c>
      <c r="D38" s="26">
        <v>26204.204450159257</v>
      </c>
      <c r="E38" s="26">
        <v>605828.0827692483</v>
      </c>
      <c r="F38" s="1">
        <v>0</v>
      </c>
      <c r="G38" s="1">
        <v>0</v>
      </c>
      <c r="H38" s="1">
        <v>99.4801229617559</v>
      </c>
      <c r="I38" s="1">
        <v>0.4079168695113723</v>
      </c>
      <c r="J38" s="1">
        <v>0.11196016873273396</v>
      </c>
      <c r="K38" s="1">
        <v>0</v>
      </c>
      <c r="L38" s="1">
        <v>0</v>
      </c>
      <c r="M38" s="1">
        <v>0</v>
      </c>
      <c r="N38" s="1">
        <v>0.11196016873273394</v>
      </c>
      <c r="O38" s="27">
        <v>4.7924986693223905</v>
      </c>
      <c r="P38" s="1">
        <v>1.8483843888009013</v>
      </c>
      <c r="Q38">
        <v>7.476510063173124</v>
      </c>
      <c r="R38" s="11">
        <v>111.759</v>
      </c>
      <c r="S38" s="11">
        <v>9.91895</v>
      </c>
      <c r="T38" s="27">
        <v>0</v>
      </c>
      <c r="U38" s="27">
        <v>1.04</v>
      </c>
      <c r="V38" s="27">
        <v>12.56</v>
      </c>
      <c r="W38" s="27">
        <v>6.32</v>
      </c>
      <c r="X38" s="27">
        <v>0</v>
      </c>
      <c r="Y38" s="27">
        <v>65.29</v>
      </c>
      <c r="Z38" s="27">
        <v>12.29</v>
      </c>
      <c r="AA38" s="27">
        <v>0</v>
      </c>
      <c r="AB38" s="27">
        <v>0.04</v>
      </c>
      <c r="AC38" s="27">
        <v>1.93</v>
      </c>
      <c r="AD38" s="27">
        <v>0</v>
      </c>
      <c r="AE38" s="27">
        <v>0.5</v>
      </c>
      <c r="AF38" s="27">
        <v>0.04</v>
      </c>
      <c r="AG38" s="27">
        <v>0</v>
      </c>
      <c r="AH38" s="27">
        <v>107.813</v>
      </c>
      <c r="AI38" t="s">
        <v>194</v>
      </c>
      <c r="AJ38" t="s">
        <v>195</v>
      </c>
      <c r="AK38" s="11">
        <v>1</v>
      </c>
      <c r="AL38">
        <v>1</v>
      </c>
      <c r="AM38">
        <f t="shared" si="0"/>
        <v>1</v>
      </c>
      <c r="AN38">
        <f t="shared" si="1"/>
        <v>0</v>
      </c>
      <c r="AO38">
        <f t="shared" si="2"/>
        <v>0</v>
      </c>
    </row>
    <row r="39" spans="1:41" ht="12.75">
      <c r="A39" s="7" t="s">
        <v>149</v>
      </c>
      <c r="B39" t="s">
        <v>5</v>
      </c>
      <c r="C39" s="32">
        <v>27781253.01</v>
      </c>
      <c r="D39" s="26">
        <v>34042.91887707798</v>
      </c>
      <c r="E39" s="26">
        <v>210563.41186898423</v>
      </c>
      <c r="F39" s="1">
        <v>0</v>
      </c>
      <c r="G39" s="1">
        <v>2.8985321585825004</v>
      </c>
      <c r="H39" s="1">
        <v>88.97801740293198</v>
      </c>
      <c r="I39" s="1">
        <v>6.527364910219016</v>
      </c>
      <c r="J39" s="1">
        <v>0.7274659506570673</v>
      </c>
      <c r="K39" s="1">
        <v>2.784118335409446</v>
      </c>
      <c r="L39" s="1">
        <v>0</v>
      </c>
      <c r="M39" s="1">
        <v>0</v>
      </c>
      <c r="N39" s="1">
        <v>26.030436451370317</v>
      </c>
      <c r="O39" s="27">
        <v>6.785282525893081</v>
      </c>
      <c r="P39" s="1">
        <v>1.4706525757531834</v>
      </c>
      <c r="Q39">
        <v>8.583490724702482</v>
      </c>
      <c r="R39" s="11">
        <v>121.692</v>
      </c>
      <c r="S39" s="11">
        <v>7.93059</v>
      </c>
      <c r="T39" s="27">
        <v>4.83</v>
      </c>
      <c r="U39" s="27">
        <v>13.74</v>
      </c>
      <c r="V39" s="27">
        <v>4.62</v>
      </c>
      <c r="W39" s="27">
        <v>20.92</v>
      </c>
      <c r="X39" s="27">
        <v>0.54</v>
      </c>
      <c r="Y39" s="27">
        <v>36.87</v>
      </c>
      <c r="Z39" s="27">
        <v>12.42</v>
      </c>
      <c r="AA39" s="27">
        <v>0</v>
      </c>
      <c r="AB39" s="27">
        <v>0.08</v>
      </c>
      <c r="AC39" s="27">
        <v>4.75</v>
      </c>
      <c r="AD39" s="27">
        <v>0</v>
      </c>
      <c r="AE39" s="27">
        <v>1.13</v>
      </c>
      <c r="AF39" s="27">
        <v>0.01</v>
      </c>
      <c r="AG39" s="27">
        <v>0.09</v>
      </c>
      <c r="AH39" s="27">
        <v>9.51679</v>
      </c>
      <c r="AI39" t="s">
        <v>198</v>
      </c>
      <c r="AJ39" t="s">
        <v>199</v>
      </c>
      <c r="AK39" s="11">
        <v>1</v>
      </c>
      <c r="AL39">
        <v>1</v>
      </c>
      <c r="AM39">
        <f t="shared" si="0"/>
        <v>1</v>
      </c>
      <c r="AN39">
        <f t="shared" si="1"/>
        <v>0</v>
      </c>
      <c r="AO39">
        <f t="shared" si="2"/>
        <v>0</v>
      </c>
    </row>
    <row r="40" spans="1:41" ht="12.75">
      <c r="A40" s="3" t="s">
        <v>150</v>
      </c>
      <c r="B40" t="s">
        <v>2</v>
      </c>
      <c r="C40" s="32">
        <v>1693174.37141</v>
      </c>
      <c r="D40" s="26">
        <v>25960.58681508286</v>
      </c>
      <c r="E40" s="26">
        <v>543017.9792418618</v>
      </c>
      <c r="F40" s="1">
        <v>0</v>
      </c>
      <c r="G40" s="1">
        <v>1.077550245086017</v>
      </c>
      <c r="H40" s="1">
        <v>85.71248012400063</v>
      </c>
      <c r="I40" s="1">
        <v>13.089571970121877</v>
      </c>
      <c r="J40" s="1">
        <v>0.1203976607914595</v>
      </c>
      <c r="K40" s="1">
        <v>0</v>
      </c>
      <c r="L40" s="1">
        <v>0</v>
      </c>
      <c r="M40" s="1">
        <v>0</v>
      </c>
      <c r="N40" s="1">
        <v>1.1979479058774765</v>
      </c>
      <c r="O40" s="27">
        <v>4.768581104172814</v>
      </c>
      <c r="P40" s="1">
        <v>1.7853816859941578</v>
      </c>
      <c r="Q40">
        <v>8.172205715050046</v>
      </c>
      <c r="R40" s="11">
        <v>80.9395</v>
      </c>
      <c r="S40" s="11">
        <v>5.39805</v>
      </c>
      <c r="T40" s="27">
        <v>0.37</v>
      </c>
      <c r="U40" s="27">
        <v>6.38</v>
      </c>
      <c r="V40" s="27">
        <v>2.71</v>
      </c>
      <c r="W40" s="27">
        <v>39.5</v>
      </c>
      <c r="X40" s="27">
        <v>0</v>
      </c>
      <c r="Y40" s="27">
        <v>25.2</v>
      </c>
      <c r="Z40" s="27">
        <v>10.69</v>
      </c>
      <c r="AA40" s="27">
        <v>0</v>
      </c>
      <c r="AB40" s="27">
        <v>0.27</v>
      </c>
      <c r="AC40" s="27">
        <v>14.35</v>
      </c>
      <c r="AD40" s="27">
        <v>0</v>
      </c>
      <c r="AE40" s="27">
        <v>0.37</v>
      </c>
      <c r="AF40" s="27">
        <v>0.16</v>
      </c>
      <c r="AG40" s="27">
        <v>0</v>
      </c>
      <c r="AH40" s="27">
        <v>17.0534</v>
      </c>
      <c r="AI40" t="s">
        <v>194</v>
      </c>
      <c r="AJ40" t="s">
        <v>195</v>
      </c>
      <c r="AK40" s="11">
        <v>1</v>
      </c>
      <c r="AL40">
        <v>1</v>
      </c>
      <c r="AM40">
        <f t="shared" si="0"/>
        <v>1</v>
      </c>
      <c r="AN40">
        <f t="shared" si="1"/>
        <v>0</v>
      </c>
      <c r="AO40">
        <f t="shared" si="2"/>
        <v>0</v>
      </c>
    </row>
    <row r="41" spans="1:41" ht="12.75">
      <c r="A41" s="3" t="s">
        <v>151</v>
      </c>
      <c r="B41" t="s">
        <v>4</v>
      </c>
      <c r="C41" s="32">
        <v>1658798.59295</v>
      </c>
      <c r="D41" s="26">
        <v>25350.809840783233</v>
      </c>
      <c r="E41" s="26">
        <v>601398.1487333875</v>
      </c>
      <c r="F41" s="1">
        <v>0</v>
      </c>
      <c r="G41" s="1">
        <v>0</v>
      </c>
      <c r="H41" s="1">
        <v>98.84822634858659</v>
      </c>
      <c r="I41" s="1">
        <v>1.1517736514134196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7">
        <v>4.770284239793534</v>
      </c>
      <c r="P41" s="1">
        <v>1.84654467904576</v>
      </c>
      <c r="Q41">
        <v>7.457384374897704</v>
      </c>
      <c r="R41" s="11">
        <v>127.087</v>
      </c>
      <c r="S41" s="11">
        <v>19.0532</v>
      </c>
      <c r="T41" s="27">
        <v>0</v>
      </c>
      <c r="U41" s="27">
        <v>0</v>
      </c>
      <c r="V41" s="27">
        <v>2.06</v>
      </c>
      <c r="W41" s="27">
        <v>0.22</v>
      </c>
      <c r="X41" s="27">
        <v>0</v>
      </c>
      <c r="Y41" s="27">
        <v>95.83</v>
      </c>
      <c r="Z41" s="27">
        <v>1.41</v>
      </c>
      <c r="AA41" s="27">
        <v>0</v>
      </c>
      <c r="AB41" s="27">
        <v>0</v>
      </c>
      <c r="AC41" s="27">
        <v>0.49</v>
      </c>
      <c r="AD41" s="27">
        <v>0</v>
      </c>
      <c r="AE41" s="27">
        <v>0</v>
      </c>
      <c r="AF41" s="27">
        <v>0</v>
      </c>
      <c r="AG41" s="27">
        <v>0</v>
      </c>
      <c r="AH41" s="27">
        <v>4.93607</v>
      </c>
      <c r="AI41" t="s">
        <v>194</v>
      </c>
      <c r="AJ41" t="s">
        <v>195</v>
      </c>
      <c r="AK41" s="11">
        <v>1</v>
      </c>
      <c r="AL41">
        <v>1</v>
      </c>
      <c r="AM41">
        <f t="shared" si="0"/>
        <v>1</v>
      </c>
      <c r="AN41">
        <f t="shared" si="1"/>
        <v>0</v>
      </c>
      <c r="AO41">
        <f t="shared" si="2"/>
        <v>0</v>
      </c>
    </row>
    <row r="42" spans="1:41" ht="12.75">
      <c r="A42" s="8" t="s">
        <v>152</v>
      </c>
      <c r="B42" t="s">
        <v>40</v>
      </c>
      <c r="C42" s="32">
        <v>61593522.0511</v>
      </c>
      <c r="D42" s="26">
        <v>25526.267579717245</v>
      </c>
      <c r="E42" s="26">
        <v>285765.9442332444</v>
      </c>
      <c r="F42" s="1">
        <v>0</v>
      </c>
      <c r="G42" s="1">
        <v>5.557162274629021</v>
      </c>
      <c r="H42" s="1">
        <v>32.387532486002776</v>
      </c>
      <c r="I42" s="1">
        <v>55.15173088773773</v>
      </c>
      <c r="J42" s="1">
        <v>0.9648838237896917</v>
      </c>
      <c r="K42" s="1">
        <v>5.658774864487186</v>
      </c>
      <c r="L42" s="1">
        <v>0</v>
      </c>
      <c r="M42" s="1">
        <v>2.2096416127750422</v>
      </c>
      <c r="N42" s="1">
        <v>4.907430013697544</v>
      </c>
      <c r="O42" s="27">
        <v>5.428737426047486</v>
      </c>
      <c r="P42" s="1">
        <v>1.5323806254814678</v>
      </c>
      <c r="Q42">
        <v>8.048259027017291</v>
      </c>
      <c r="R42" s="11">
        <v>143.939</v>
      </c>
      <c r="S42" s="11">
        <v>12.9936</v>
      </c>
      <c r="T42" s="27">
        <v>6.36</v>
      </c>
      <c r="U42" s="27">
        <v>11.97</v>
      </c>
      <c r="V42" s="27">
        <v>8.46</v>
      </c>
      <c r="W42" s="27">
        <v>19.32</v>
      </c>
      <c r="X42" s="27">
        <v>1.08</v>
      </c>
      <c r="Y42" s="27">
        <v>34.04</v>
      </c>
      <c r="Z42" s="27">
        <v>7.02</v>
      </c>
      <c r="AA42" s="27">
        <v>0</v>
      </c>
      <c r="AB42" s="27">
        <v>0.25</v>
      </c>
      <c r="AC42" s="27">
        <v>6.95</v>
      </c>
      <c r="AD42" s="27">
        <v>0</v>
      </c>
      <c r="AE42" s="27">
        <v>2.78</v>
      </c>
      <c r="AF42" s="27">
        <v>1.76</v>
      </c>
      <c r="AG42" s="27">
        <v>0.02</v>
      </c>
      <c r="AH42" s="27">
        <v>2051.27</v>
      </c>
      <c r="AI42" t="s">
        <v>202</v>
      </c>
      <c r="AJ42" t="s">
        <v>195</v>
      </c>
      <c r="AK42" s="11">
        <v>1</v>
      </c>
      <c r="AL42">
        <v>1</v>
      </c>
      <c r="AM42">
        <f t="shared" si="0"/>
        <v>1</v>
      </c>
      <c r="AN42">
        <f t="shared" si="1"/>
        <v>0</v>
      </c>
      <c r="AO42">
        <f t="shared" si="2"/>
        <v>0</v>
      </c>
    </row>
    <row r="43" spans="1:41" ht="12.75">
      <c r="A43" s="3" t="s">
        <v>153</v>
      </c>
      <c r="B43" t="s">
        <v>35</v>
      </c>
      <c r="C43" s="32">
        <v>42300</v>
      </c>
      <c r="D43" s="26">
        <v>25408.466669999998</v>
      </c>
      <c r="E43" s="26">
        <v>606594.33333</v>
      </c>
      <c r="F43" s="1">
        <v>0</v>
      </c>
      <c r="G43" s="1">
        <v>0</v>
      </c>
      <c r="H43" s="1">
        <v>101.47953146340197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7">
        <v>4.8</v>
      </c>
      <c r="P43" s="1">
        <v>1.85</v>
      </c>
      <c r="Q43">
        <v>7.5</v>
      </c>
      <c r="R43" s="11">
        <v>88.7132</v>
      </c>
      <c r="S43" s="11">
        <v>15.2009</v>
      </c>
      <c r="T43" s="27">
        <v>3.77</v>
      </c>
      <c r="U43" s="27">
        <v>13.21</v>
      </c>
      <c r="V43" s="27">
        <v>11.32</v>
      </c>
      <c r="W43" s="27">
        <v>7.55</v>
      </c>
      <c r="X43" s="27">
        <v>0</v>
      </c>
      <c r="Y43" s="27">
        <v>18.87</v>
      </c>
      <c r="Z43" s="27">
        <v>11.32</v>
      </c>
      <c r="AA43" s="27">
        <v>0</v>
      </c>
      <c r="AB43" s="27">
        <v>1.89</v>
      </c>
      <c r="AC43" s="27">
        <v>3.77</v>
      </c>
      <c r="AD43" s="27">
        <v>0</v>
      </c>
      <c r="AE43" s="27">
        <v>20.76</v>
      </c>
      <c r="AF43" s="27">
        <v>7.55</v>
      </c>
      <c r="AG43" s="27">
        <v>0</v>
      </c>
      <c r="AH43" s="27">
        <v>8.70053</v>
      </c>
      <c r="AI43" t="s">
        <v>194</v>
      </c>
      <c r="AJ43" t="s">
        <v>195</v>
      </c>
      <c r="AK43" s="11">
        <v>1</v>
      </c>
      <c r="AL43">
        <v>1</v>
      </c>
      <c r="AM43">
        <f t="shared" si="0"/>
        <v>1</v>
      </c>
      <c r="AN43">
        <f t="shared" si="1"/>
        <v>0</v>
      </c>
      <c r="AO43">
        <f t="shared" si="2"/>
        <v>0</v>
      </c>
    </row>
    <row r="44" spans="1:41" ht="12.75">
      <c r="A44" s="3" t="s">
        <v>154</v>
      </c>
      <c r="B44" t="s">
        <v>30</v>
      </c>
      <c r="C44" s="32">
        <v>285006.697775</v>
      </c>
      <c r="D44" s="26">
        <v>25408.466670000005</v>
      </c>
      <c r="E44" s="26">
        <v>606594.33333</v>
      </c>
      <c r="F44" s="1">
        <v>0</v>
      </c>
      <c r="G44" s="1">
        <v>0</v>
      </c>
      <c r="H44" s="1">
        <v>100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27">
        <v>4.8</v>
      </c>
      <c r="P44" s="1">
        <v>1.85</v>
      </c>
      <c r="Q44">
        <v>7.5</v>
      </c>
      <c r="R44" s="11">
        <v>143.83</v>
      </c>
      <c r="S44" s="11">
        <v>23.0105</v>
      </c>
      <c r="T44" s="27">
        <v>0</v>
      </c>
      <c r="U44" s="27">
        <v>5.99</v>
      </c>
      <c r="V44" s="27">
        <v>2.52</v>
      </c>
      <c r="W44" s="27">
        <v>11.36</v>
      </c>
      <c r="X44" s="27">
        <v>0</v>
      </c>
      <c r="Y44" s="27">
        <v>2.52</v>
      </c>
      <c r="Z44" s="27">
        <v>7.26</v>
      </c>
      <c r="AA44" s="27">
        <v>0</v>
      </c>
      <c r="AB44" s="27">
        <v>0</v>
      </c>
      <c r="AC44" s="27">
        <v>67.82</v>
      </c>
      <c r="AD44" s="27">
        <v>0</v>
      </c>
      <c r="AE44" s="27">
        <v>1.58</v>
      </c>
      <c r="AF44" s="27">
        <v>0.95</v>
      </c>
      <c r="AG44" s="27">
        <v>0</v>
      </c>
      <c r="AH44" s="27">
        <v>1.17786</v>
      </c>
      <c r="AI44" t="s">
        <v>194</v>
      </c>
      <c r="AJ44" t="s">
        <v>195</v>
      </c>
      <c r="AK44" s="11">
        <v>1</v>
      </c>
      <c r="AL44">
        <v>1</v>
      </c>
      <c r="AM44">
        <f t="shared" si="0"/>
        <v>1</v>
      </c>
      <c r="AN44">
        <f t="shared" si="1"/>
        <v>0</v>
      </c>
      <c r="AO44">
        <f t="shared" si="2"/>
        <v>0</v>
      </c>
    </row>
    <row r="45" spans="1:41" ht="12.75">
      <c r="A45" s="3" t="s">
        <v>155</v>
      </c>
      <c r="B45" t="s">
        <v>14</v>
      </c>
      <c r="C45" s="32">
        <v>19877196.5234</v>
      </c>
      <c r="D45" s="26">
        <v>48143.12796750622</v>
      </c>
      <c r="E45" s="26">
        <v>456610.6643501311</v>
      </c>
      <c r="F45" s="1">
        <v>35.70226799775134</v>
      </c>
      <c r="G45" s="1">
        <v>0</v>
      </c>
      <c r="H45" s="1">
        <v>0</v>
      </c>
      <c r="I45" s="1">
        <v>64.06746602777619</v>
      </c>
      <c r="J45" s="1">
        <v>0.1457781277538088</v>
      </c>
      <c r="K45" s="1">
        <v>0.06746664279117817</v>
      </c>
      <c r="L45" s="1">
        <v>0.015082055477293082</v>
      </c>
      <c r="M45" s="1">
        <v>0</v>
      </c>
      <c r="N45" s="1">
        <v>0.1976002593818413</v>
      </c>
      <c r="O45" s="27">
        <v>5.711074039845321</v>
      </c>
      <c r="P45" s="1">
        <v>1.4981822822427375</v>
      </c>
      <c r="Q45">
        <v>16.228644196625783</v>
      </c>
      <c r="R45" s="11">
        <v>499.268</v>
      </c>
      <c r="S45" s="11">
        <v>33.7332</v>
      </c>
      <c r="T45" s="27">
        <v>1.81</v>
      </c>
      <c r="U45" s="27">
        <v>7.08</v>
      </c>
      <c r="V45" s="27">
        <v>5.61</v>
      </c>
      <c r="W45" s="27">
        <v>9.99</v>
      </c>
      <c r="X45" s="27">
        <v>0</v>
      </c>
      <c r="Y45" s="27">
        <v>62.56</v>
      </c>
      <c r="Z45" s="27">
        <v>8.61</v>
      </c>
      <c r="AA45" s="27">
        <v>0</v>
      </c>
      <c r="AB45" s="27">
        <v>1.26</v>
      </c>
      <c r="AC45" s="27">
        <v>2.81</v>
      </c>
      <c r="AD45" s="27">
        <v>0</v>
      </c>
      <c r="AE45" s="27">
        <v>0.27</v>
      </c>
      <c r="AF45" s="27">
        <v>0.01</v>
      </c>
      <c r="AG45" s="27">
        <v>0</v>
      </c>
      <c r="AH45" s="27">
        <v>11.0778</v>
      </c>
      <c r="AI45" t="s">
        <v>200</v>
      </c>
      <c r="AJ45" t="s">
        <v>200</v>
      </c>
      <c r="AK45" s="11">
        <v>1</v>
      </c>
      <c r="AL45">
        <v>1</v>
      </c>
      <c r="AM45">
        <f t="shared" si="0"/>
        <v>1</v>
      </c>
      <c r="AN45">
        <f t="shared" si="1"/>
        <v>0</v>
      </c>
      <c r="AO45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18"/>
  <sheetViews>
    <sheetView workbookViewId="0" topLeftCell="A1">
      <pane xSplit="1908" ySplit="3564" topLeftCell="V21" activePane="bottomRight" state="split"/>
      <selection pane="topLeft" activeCell="I13" sqref="I13"/>
      <selection pane="topRight" activeCell="A1" sqref="A1"/>
      <selection pane="bottomLeft" activeCell="A4" sqref="A4"/>
      <selection pane="bottomRight" activeCell="AG30" sqref="AG30"/>
    </sheetView>
  </sheetViews>
  <sheetFormatPr defaultColWidth="9.140625" defaultRowHeight="12.75"/>
  <cols>
    <col min="1" max="1" width="13.8515625" style="0" customWidth="1"/>
  </cols>
  <sheetData>
    <row r="1" spans="2:118" ht="151.5" customHeight="1">
      <c r="B1" s="9" t="s">
        <v>157</v>
      </c>
      <c r="C1" s="2" t="s">
        <v>107</v>
      </c>
      <c r="D1" s="2" t="s">
        <v>110</v>
      </c>
      <c r="E1" s="2" t="s">
        <v>166</v>
      </c>
      <c r="F1" s="2" t="s">
        <v>167</v>
      </c>
      <c r="G1" s="2" t="s">
        <v>168</v>
      </c>
      <c r="H1" s="2" t="s">
        <v>169</v>
      </c>
      <c r="I1" s="2" t="s">
        <v>170</v>
      </c>
      <c r="J1" s="2" t="s">
        <v>171</v>
      </c>
      <c r="K1" s="2" t="s">
        <v>172</v>
      </c>
      <c r="L1" s="2" t="s">
        <v>173</v>
      </c>
      <c r="M1" s="9" t="s">
        <v>156</v>
      </c>
      <c r="N1" s="2" t="s">
        <v>228</v>
      </c>
      <c r="O1" s="2" t="s">
        <v>234</v>
      </c>
      <c r="P1" s="21" t="s">
        <v>235</v>
      </c>
      <c r="Q1" s="2" t="s">
        <v>175</v>
      </c>
      <c r="R1" s="2" t="s">
        <v>176</v>
      </c>
      <c r="S1" s="2" t="s">
        <v>177</v>
      </c>
      <c r="T1" s="2" t="s">
        <v>178</v>
      </c>
      <c r="U1" s="2" t="s">
        <v>179</v>
      </c>
      <c r="V1" s="2" t="s">
        <v>180</v>
      </c>
      <c r="W1" s="2" t="s">
        <v>181</v>
      </c>
      <c r="X1" s="21" t="s">
        <v>182</v>
      </c>
      <c r="Y1" s="2" t="s">
        <v>183</v>
      </c>
      <c r="Z1" s="2" t="s">
        <v>184</v>
      </c>
      <c r="AA1" s="2" t="s">
        <v>185</v>
      </c>
      <c r="AB1" s="2" t="s">
        <v>186</v>
      </c>
      <c r="AC1" s="2" t="s">
        <v>187</v>
      </c>
      <c r="AD1" s="2" t="s">
        <v>188</v>
      </c>
      <c r="AE1" s="2" t="s">
        <v>189</v>
      </c>
      <c r="AF1" s="2" t="s">
        <v>190</v>
      </c>
      <c r="AG1" s="2" t="s">
        <v>191</v>
      </c>
      <c r="AH1" s="2"/>
      <c r="AI1" s="21"/>
      <c r="AJ1" s="21"/>
      <c r="AK1" s="21"/>
      <c r="AL1" s="21"/>
      <c r="AM1" s="21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9"/>
      <c r="BT1" s="2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9"/>
      <c r="CL1" s="2"/>
      <c r="CM1" s="2"/>
      <c r="CN1" s="2"/>
      <c r="CO1" s="2"/>
      <c r="CP1" s="2"/>
      <c r="CQ1" s="2"/>
      <c r="CR1" s="2"/>
      <c r="CS1" s="2"/>
      <c r="CT1" s="2"/>
      <c r="CU1" s="2"/>
      <c r="CV1" s="21"/>
      <c r="CW1" s="21"/>
      <c r="CX1" s="2"/>
      <c r="CY1" s="2"/>
      <c r="CZ1" s="2"/>
      <c r="DA1" s="2"/>
      <c r="DB1" s="2"/>
      <c r="DC1" s="2"/>
      <c r="DD1" s="2"/>
      <c r="DE1" s="21"/>
      <c r="DF1" s="2"/>
      <c r="DG1" s="2"/>
      <c r="DH1" s="2"/>
      <c r="DI1" s="2"/>
      <c r="DJ1" s="2"/>
      <c r="DK1" s="2"/>
      <c r="DL1" s="2"/>
      <c r="DM1" s="2"/>
      <c r="DN1" s="2"/>
    </row>
    <row r="2" spans="1:33" ht="12.75">
      <c r="A2" s="49" t="s">
        <v>157</v>
      </c>
      <c r="B2" s="50">
        <v>1</v>
      </c>
      <c r="C2" s="50">
        <v>0.30145256920936</v>
      </c>
      <c r="D2" s="50">
        <v>-0.410856754845226</v>
      </c>
      <c r="E2" s="50">
        <v>0.667275214748946</v>
      </c>
      <c r="F2" s="50">
        <v>0.011716125247762</v>
      </c>
      <c r="G2" s="50">
        <v>-0.297464849211252</v>
      </c>
      <c r="H2" s="50">
        <v>-0.190455702744795</v>
      </c>
      <c r="I2" s="50">
        <v>-0.070475589792044</v>
      </c>
      <c r="J2" s="50">
        <v>0.431122777307097</v>
      </c>
      <c r="K2" s="50">
        <v>0.485043395870349</v>
      </c>
      <c r="L2" s="50">
        <v>0.365380520726813</v>
      </c>
      <c r="M2" s="50">
        <v>-0.064034937984762</v>
      </c>
      <c r="N2" s="50">
        <v>-0.170533260628747</v>
      </c>
      <c r="O2" s="50">
        <v>0.71314492290242</v>
      </c>
      <c r="P2" s="50">
        <v>0.736544483044061</v>
      </c>
      <c r="Q2" s="50">
        <v>0.508780622403284</v>
      </c>
      <c r="R2" s="50">
        <v>0.58941478267635</v>
      </c>
      <c r="S2" s="50">
        <v>0.209907677517751</v>
      </c>
      <c r="T2" s="50">
        <v>-0.058317641548062</v>
      </c>
      <c r="U2" s="50">
        <v>-0.20279048207845</v>
      </c>
      <c r="V2" s="50">
        <v>-0.256510794151814</v>
      </c>
      <c r="W2" s="50">
        <v>0.446790588297591</v>
      </c>
      <c r="X2" s="50">
        <v>0.206382719347725</v>
      </c>
      <c r="Y2" s="50">
        <v>-0.274779793442687</v>
      </c>
      <c r="Z2" s="50">
        <v>0.551244150864829</v>
      </c>
      <c r="AA2" s="50">
        <v>0.293802880064088</v>
      </c>
      <c r="AB2" s="50">
        <v>-0.197923922686986</v>
      </c>
      <c r="AC2" s="50">
        <v>0.618654557166914</v>
      </c>
      <c r="AD2" s="50">
        <v>-0.135122665380709</v>
      </c>
      <c r="AE2" s="50">
        <v>-0.131783105277428</v>
      </c>
      <c r="AF2" s="50">
        <v>0.538315551649674</v>
      </c>
      <c r="AG2" s="50">
        <v>0.502169445884047</v>
      </c>
    </row>
    <row r="3" spans="1:33" ht="12.75">
      <c r="A3" s="49" t="s">
        <v>107</v>
      </c>
      <c r="B3" s="50">
        <v>0.30145256920936</v>
      </c>
      <c r="C3" s="50">
        <v>1</v>
      </c>
      <c r="D3" s="50">
        <v>-0.26566867943543</v>
      </c>
      <c r="E3" s="50">
        <v>0.4472274972474</v>
      </c>
      <c r="F3" s="50">
        <v>0.445182008125012</v>
      </c>
      <c r="G3" s="50">
        <v>-0.411674164409062</v>
      </c>
      <c r="H3" s="50">
        <v>-0.003793380423579</v>
      </c>
      <c r="I3" s="50">
        <v>0.662454946014616</v>
      </c>
      <c r="J3" s="50">
        <v>0.532288363097736</v>
      </c>
      <c r="K3" s="50">
        <v>0.265659413650475</v>
      </c>
      <c r="L3" s="50">
        <v>0.146541657469699</v>
      </c>
      <c r="M3" s="50">
        <v>0.410104180550273</v>
      </c>
      <c r="N3" s="50">
        <v>0.486160880980455</v>
      </c>
      <c r="O3" s="50">
        <v>0.235411786126149</v>
      </c>
      <c r="P3" s="50">
        <v>0.24016625665725</v>
      </c>
      <c r="Q3" s="50">
        <v>0.354371436252105</v>
      </c>
      <c r="R3" s="50">
        <v>0.411019050740516</v>
      </c>
      <c r="S3" s="50">
        <v>-0.04134076490031</v>
      </c>
      <c r="T3" s="50">
        <v>-0.056280652502471</v>
      </c>
      <c r="U3" s="50">
        <v>-0.224285497726692</v>
      </c>
      <c r="V3" s="50">
        <v>0.096710016032992</v>
      </c>
      <c r="W3" s="50">
        <v>0.089250745748027</v>
      </c>
      <c r="X3" s="50">
        <v>0.1303725585399</v>
      </c>
      <c r="Y3" s="50">
        <v>-0.428136317923511</v>
      </c>
      <c r="Z3" s="50">
        <v>0.244719257466605</v>
      </c>
      <c r="AA3" s="50">
        <v>0.263614679604023</v>
      </c>
      <c r="AB3" s="50">
        <v>-0.1088036075421</v>
      </c>
      <c r="AC3" s="50">
        <v>0.260428239943612</v>
      </c>
      <c r="AD3" s="50">
        <v>-0.207128969701537</v>
      </c>
      <c r="AE3" s="50">
        <v>-0.191644010401516</v>
      </c>
      <c r="AF3" s="50">
        <v>0.265703819477439</v>
      </c>
      <c r="AG3" s="50">
        <v>0.025003299276715</v>
      </c>
    </row>
    <row r="4" spans="1:33" ht="12.75">
      <c r="A4" s="49" t="s">
        <v>110</v>
      </c>
      <c r="B4" s="50">
        <v>-0.410856754845226</v>
      </c>
      <c r="C4" s="50">
        <v>-0.26566867943543</v>
      </c>
      <c r="D4" s="50">
        <v>1</v>
      </c>
      <c r="E4" s="50">
        <v>-0.569565813837965</v>
      </c>
      <c r="F4" s="50">
        <v>-0.210417539185771</v>
      </c>
      <c r="G4" s="50">
        <v>-0.042705015595511</v>
      </c>
      <c r="H4" s="50">
        <v>0.518056039052375</v>
      </c>
      <c r="I4" s="50">
        <v>0.068144545717351</v>
      </c>
      <c r="J4" s="50">
        <v>-0.181628044190299</v>
      </c>
      <c r="K4" s="50">
        <v>-0.528862356506542</v>
      </c>
      <c r="L4" s="50">
        <v>-0.457419377384596</v>
      </c>
      <c r="M4" s="50">
        <v>-0.287437342286938</v>
      </c>
      <c r="N4" s="50">
        <v>-0.073644264546704</v>
      </c>
      <c r="O4" s="50">
        <v>-0.228824800609485</v>
      </c>
      <c r="P4" s="50">
        <v>-0.277903848329322</v>
      </c>
      <c r="Q4" s="50">
        <v>-0.534170099669656</v>
      </c>
      <c r="R4" s="50">
        <v>-0.533986354956487</v>
      </c>
      <c r="S4" s="50">
        <v>-0.26025628456866</v>
      </c>
      <c r="T4" s="50">
        <v>0.149545653527708</v>
      </c>
      <c r="U4" s="50">
        <v>0.175896745370707</v>
      </c>
      <c r="V4" s="50">
        <v>-0.040266455369842</v>
      </c>
      <c r="W4" s="50">
        <v>-0.152669565029805</v>
      </c>
      <c r="X4" s="50">
        <v>-0.137126017372938</v>
      </c>
      <c r="Y4" s="50">
        <v>0.229731166027049</v>
      </c>
      <c r="Z4" s="50">
        <v>-0.485432321380221</v>
      </c>
      <c r="AA4" s="50">
        <v>-0.359602622348163</v>
      </c>
      <c r="AB4" s="50">
        <v>0.376638034792013</v>
      </c>
      <c r="AC4" s="50">
        <v>-0.491110160725381</v>
      </c>
      <c r="AD4" s="50">
        <v>0.061495390384481</v>
      </c>
      <c r="AE4" s="50">
        <v>0.105335107902113</v>
      </c>
      <c r="AF4" s="50">
        <v>-0.64898653618928</v>
      </c>
      <c r="AG4" s="50">
        <v>-0.309751250934542</v>
      </c>
    </row>
    <row r="5" spans="1:33" ht="12.75">
      <c r="A5" s="49" t="s">
        <v>166</v>
      </c>
      <c r="B5" s="50">
        <v>0.667275214748946</v>
      </c>
      <c r="C5" s="50">
        <v>0.4472274972474</v>
      </c>
      <c r="D5" s="50">
        <v>-0.569565813837965</v>
      </c>
      <c r="E5" s="50">
        <v>1</v>
      </c>
      <c r="F5" s="50">
        <v>-0.104694139756177</v>
      </c>
      <c r="G5" s="50">
        <v>-0.45400712717283</v>
      </c>
      <c r="H5" s="50">
        <v>-0.23517790616267</v>
      </c>
      <c r="I5" s="50">
        <v>-0.091775783942191</v>
      </c>
      <c r="J5" s="50">
        <v>0.180134143768429</v>
      </c>
      <c r="K5" s="50">
        <v>0.748794912491251</v>
      </c>
      <c r="L5" s="50">
        <v>0.583603224257453</v>
      </c>
      <c r="M5" s="50">
        <v>-0.184273157369293</v>
      </c>
      <c r="N5" s="50">
        <v>-0.265637259732407</v>
      </c>
      <c r="O5" s="50">
        <v>0.417131453204875</v>
      </c>
      <c r="P5" s="50">
        <v>0.467937379982355</v>
      </c>
      <c r="Q5" s="50">
        <v>0.853367543000702</v>
      </c>
      <c r="R5" s="50">
        <v>0.914183561849982</v>
      </c>
      <c r="S5" s="50">
        <v>0.189026263016843</v>
      </c>
      <c r="T5" s="50">
        <v>-0.20172058884436</v>
      </c>
      <c r="U5" s="50">
        <v>-0.355061411752151</v>
      </c>
      <c r="V5" s="50">
        <v>-0.319143107016539</v>
      </c>
      <c r="W5" s="50">
        <v>0.20368880511503</v>
      </c>
      <c r="X5" s="50">
        <v>0.42056386378145</v>
      </c>
      <c r="Y5" s="50">
        <v>-0.489863587107889</v>
      </c>
      <c r="Z5" s="50">
        <v>0.694162190359337</v>
      </c>
      <c r="AA5" s="50">
        <v>0.684761887507669</v>
      </c>
      <c r="AB5" s="50">
        <v>-0.314362738218813</v>
      </c>
      <c r="AC5" s="50">
        <v>0.711972104344484</v>
      </c>
      <c r="AD5" s="50">
        <v>-0.233951790595233</v>
      </c>
      <c r="AE5" s="50">
        <v>-0.184605101805406</v>
      </c>
      <c r="AF5" s="50">
        <v>0.728393732632863</v>
      </c>
      <c r="AG5" s="50">
        <v>0.080796196372956</v>
      </c>
    </row>
    <row r="6" spans="1:33" ht="12.75">
      <c r="A6" s="49" t="s">
        <v>167</v>
      </c>
      <c r="B6" s="50">
        <v>0.011716125247762</v>
      </c>
      <c r="C6" s="50">
        <v>0.445182008125012</v>
      </c>
      <c r="D6" s="50">
        <v>-0.210417539185771</v>
      </c>
      <c r="E6" s="50">
        <v>-0.104694139756177</v>
      </c>
      <c r="F6" s="50">
        <v>1</v>
      </c>
      <c r="G6" s="50">
        <v>-0.013766630308785</v>
      </c>
      <c r="H6" s="50">
        <v>-0.064700839058319</v>
      </c>
      <c r="I6" s="50">
        <v>0.786789810933976</v>
      </c>
      <c r="J6" s="50">
        <v>0.588186382445035</v>
      </c>
      <c r="K6" s="50">
        <v>-0.098089777967709</v>
      </c>
      <c r="L6" s="50">
        <v>-0.147789360557212</v>
      </c>
      <c r="M6" s="50">
        <v>0.767541328189338</v>
      </c>
      <c r="N6" s="50">
        <v>0.678683026195366</v>
      </c>
      <c r="O6" s="50">
        <v>0.009329580574245</v>
      </c>
      <c r="P6" s="50">
        <v>0.009845192493448</v>
      </c>
      <c r="Q6" s="50">
        <v>-0.200711205511143</v>
      </c>
      <c r="R6" s="50">
        <v>-0.201318588921261</v>
      </c>
      <c r="S6" s="50">
        <v>-0.115487647976673</v>
      </c>
      <c r="T6" s="50">
        <v>0.272056553711664</v>
      </c>
      <c r="U6" s="50">
        <v>-0.034314616499098</v>
      </c>
      <c r="V6" s="50">
        <v>0.599964534641592</v>
      </c>
      <c r="W6" s="50">
        <v>-0.031924233194196</v>
      </c>
      <c r="X6" s="50">
        <v>-0.451836678707424</v>
      </c>
      <c r="Y6" s="50">
        <v>-0.016151915100396</v>
      </c>
      <c r="Z6" s="50">
        <v>-0.179541292798692</v>
      </c>
      <c r="AA6" s="50">
        <v>-0.040623291927484</v>
      </c>
      <c r="AB6" s="50">
        <v>0.142380414912793</v>
      </c>
      <c r="AC6" s="50">
        <v>-0.173287858395848</v>
      </c>
      <c r="AD6" s="50">
        <v>0.029012630086387</v>
      </c>
      <c r="AE6" s="50">
        <v>-0.079643637283463</v>
      </c>
      <c r="AF6" s="50">
        <v>-0.080554380027773</v>
      </c>
      <c r="AG6" s="50">
        <v>0.200039281132503</v>
      </c>
    </row>
    <row r="7" spans="1:33" ht="12.75">
      <c r="A7" s="49" t="s">
        <v>168</v>
      </c>
      <c r="B7" s="50">
        <v>-0.297464849211252</v>
      </c>
      <c r="C7" s="50">
        <v>-0.411674164409062</v>
      </c>
      <c r="D7" s="50">
        <v>-0.042705015595511</v>
      </c>
      <c r="E7" s="50">
        <v>-0.45400712717283</v>
      </c>
      <c r="F7" s="50">
        <v>-0.013766630308785</v>
      </c>
      <c r="G7" s="50">
        <v>1</v>
      </c>
      <c r="H7" s="50">
        <v>-0.726454635536916</v>
      </c>
      <c r="I7" s="50">
        <v>-0.174242289620567</v>
      </c>
      <c r="J7" s="50">
        <v>-0.261702995685431</v>
      </c>
      <c r="K7" s="50">
        <v>-0.323122972149596</v>
      </c>
      <c r="L7" s="50">
        <v>-0.207170114727905</v>
      </c>
      <c r="M7" s="50">
        <v>0.122610845297821</v>
      </c>
      <c r="N7" s="50">
        <v>0.289109591610498</v>
      </c>
      <c r="O7" s="50">
        <v>-0.230710477769738</v>
      </c>
      <c r="P7" s="50">
        <v>-0.235848358462932</v>
      </c>
      <c r="Q7" s="50">
        <v>-0.442146047783859</v>
      </c>
      <c r="R7" s="50">
        <v>-0.434236833382372</v>
      </c>
      <c r="S7" s="50">
        <v>-0.151258115179215</v>
      </c>
      <c r="T7" s="50">
        <v>-0.251935046755406</v>
      </c>
      <c r="U7" s="50">
        <v>0.200032929983741</v>
      </c>
      <c r="V7" s="50">
        <v>0.251360006720575</v>
      </c>
      <c r="W7" s="50">
        <v>-0.13124618633476</v>
      </c>
      <c r="X7" s="50">
        <v>-0.220829169964234</v>
      </c>
      <c r="Y7" s="50">
        <v>0.159834956230387</v>
      </c>
      <c r="Z7" s="50">
        <v>-0.260163319884532</v>
      </c>
      <c r="AA7" s="50">
        <v>-0.228412019381852</v>
      </c>
      <c r="AB7" s="50">
        <v>0.089377091742793</v>
      </c>
      <c r="AC7" s="50">
        <v>-0.28742374598467</v>
      </c>
      <c r="AD7" s="50">
        <v>0.442824808029286</v>
      </c>
      <c r="AE7" s="50">
        <v>0.327991427320454</v>
      </c>
      <c r="AF7" s="50">
        <v>-0.26108438753832</v>
      </c>
      <c r="AG7" s="50">
        <v>-0.006051137891279</v>
      </c>
    </row>
    <row r="8" spans="1:33" ht="12.75">
      <c r="A8" s="49" t="s">
        <v>169</v>
      </c>
      <c r="B8" s="50">
        <v>-0.190455702744795</v>
      </c>
      <c r="C8" s="50">
        <v>-0.003793380423579</v>
      </c>
      <c r="D8" s="50">
        <v>0.518056039052375</v>
      </c>
      <c r="E8" s="50">
        <v>-0.23517790616267</v>
      </c>
      <c r="F8" s="50">
        <v>-0.064700839058319</v>
      </c>
      <c r="G8" s="50">
        <v>-0.726454635536916</v>
      </c>
      <c r="H8" s="50">
        <v>1</v>
      </c>
      <c r="I8" s="50">
        <v>0.086300773087108</v>
      </c>
      <c r="J8" s="50">
        <v>-0.020323727554626</v>
      </c>
      <c r="K8" s="50">
        <v>-0.240911980104458</v>
      </c>
      <c r="L8" s="50">
        <v>-0.238355740291661</v>
      </c>
      <c r="M8" s="50">
        <v>-0.132062806920652</v>
      </c>
      <c r="N8" s="50">
        <v>-0.219610007095228</v>
      </c>
      <c r="O8" s="50">
        <v>-0.081839662569077</v>
      </c>
      <c r="P8" s="50">
        <v>-0.107663482760493</v>
      </c>
      <c r="Q8" s="50">
        <v>-0.166251916407608</v>
      </c>
      <c r="R8" s="50">
        <v>-0.219384954242262</v>
      </c>
      <c r="S8" s="50">
        <v>0.055879828317231</v>
      </c>
      <c r="T8" s="50">
        <v>0.373456688548594</v>
      </c>
      <c r="U8" s="50">
        <v>0.064008935315841</v>
      </c>
      <c r="V8" s="50">
        <v>-0.096791217737733</v>
      </c>
      <c r="W8" s="50">
        <v>-0.078323844963015</v>
      </c>
      <c r="X8" s="50">
        <v>-0.014339152311415</v>
      </c>
      <c r="Y8" s="50">
        <v>0.248510277460648</v>
      </c>
      <c r="Z8" s="50">
        <v>-0.259148940252952</v>
      </c>
      <c r="AA8" s="50">
        <v>-0.177902629838355</v>
      </c>
      <c r="AB8" s="50">
        <v>0.102895503721584</v>
      </c>
      <c r="AC8" s="50">
        <v>-0.264930564618086</v>
      </c>
      <c r="AD8" s="50">
        <v>-0.306661476309974</v>
      </c>
      <c r="AE8" s="50">
        <v>-0.207972093328715</v>
      </c>
      <c r="AF8" s="50">
        <v>-0.322373583888479</v>
      </c>
      <c r="AG8" s="50">
        <v>-0.093669077505401</v>
      </c>
    </row>
    <row r="9" spans="1:33" ht="12.75">
      <c r="A9" s="49" t="s">
        <v>170</v>
      </c>
      <c r="B9" s="50">
        <v>-0.070475589792044</v>
      </c>
      <c r="C9" s="50">
        <v>0.662454946014616</v>
      </c>
      <c r="D9" s="50">
        <v>0.068144545717351</v>
      </c>
      <c r="E9" s="50">
        <v>-0.091775783942191</v>
      </c>
      <c r="F9" s="50">
        <v>0.786789810933976</v>
      </c>
      <c r="G9" s="50">
        <v>-0.174242289620567</v>
      </c>
      <c r="H9" s="50">
        <v>0.086300773087108</v>
      </c>
      <c r="I9" s="50">
        <v>1</v>
      </c>
      <c r="J9" s="50">
        <v>0.65738820650277</v>
      </c>
      <c r="K9" s="50">
        <v>-0.103192452952886</v>
      </c>
      <c r="L9" s="50">
        <v>-0.096645279334007</v>
      </c>
      <c r="M9" s="50">
        <v>0.613240851167675</v>
      </c>
      <c r="N9" s="50">
        <v>0.583222960312346</v>
      </c>
      <c r="O9" s="50">
        <v>-0.032101836978911</v>
      </c>
      <c r="P9" s="50">
        <v>-0.040717089807495</v>
      </c>
      <c r="Q9" s="50">
        <v>-0.140484232991449</v>
      </c>
      <c r="R9" s="50">
        <v>-0.133909554664846</v>
      </c>
      <c r="S9" s="50">
        <v>-0.162671432226639</v>
      </c>
      <c r="T9" s="50">
        <v>0.237877234124161</v>
      </c>
      <c r="U9" s="50">
        <v>-0.041454924812735</v>
      </c>
      <c r="V9" s="50">
        <v>0.413259104595089</v>
      </c>
      <c r="W9" s="50">
        <v>-0.050220943879039</v>
      </c>
      <c r="X9" s="50">
        <v>-0.307150167541057</v>
      </c>
      <c r="Y9" s="50">
        <v>-0.179332797045985</v>
      </c>
      <c r="Z9" s="50">
        <v>-0.109175463930085</v>
      </c>
      <c r="AA9" s="50">
        <v>-0.113939732307491</v>
      </c>
      <c r="AB9" s="50">
        <v>0.213563142723484</v>
      </c>
      <c r="AC9" s="50">
        <v>-0.109527951445251</v>
      </c>
      <c r="AD9" s="50">
        <v>-0.067712319473829</v>
      </c>
      <c r="AE9" s="50">
        <v>-0.079049437162359</v>
      </c>
      <c r="AF9" s="50">
        <v>-0.115714933188143</v>
      </c>
      <c r="AG9" s="50">
        <v>0.008204954933457</v>
      </c>
    </row>
    <row r="10" spans="1:33" ht="12.75">
      <c r="A10" s="49" t="s">
        <v>171</v>
      </c>
      <c r="B10" s="50">
        <v>0.431122777307097</v>
      </c>
      <c r="C10" s="50">
        <v>0.532288363097736</v>
      </c>
      <c r="D10" s="50">
        <v>-0.181628044190299</v>
      </c>
      <c r="E10" s="50">
        <v>0.180134143768429</v>
      </c>
      <c r="F10" s="50">
        <v>0.588186382445035</v>
      </c>
      <c r="G10" s="50">
        <v>-0.261702995685431</v>
      </c>
      <c r="H10" s="50">
        <v>-0.020323727554626</v>
      </c>
      <c r="I10" s="50">
        <v>0.65738820650277</v>
      </c>
      <c r="J10" s="50">
        <v>1</v>
      </c>
      <c r="K10" s="50">
        <v>0.103310762829826</v>
      </c>
      <c r="L10" s="50">
        <v>0.052484924433911</v>
      </c>
      <c r="M10" s="50">
        <v>0.426448913270844</v>
      </c>
      <c r="N10" s="50">
        <v>0.309529156511284</v>
      </c>
      <c r="O10" s="50">
        <v>0.413104895658847</v>
      </c>
      <c r="P10" s="50">
        <v>0.405262098516673</v>
      </c>
      <c r="Q10" s="50">
        <v>0.082458039532966</v>
      </c>
      <c r="R10" s="50">
        <v>0.11808559702145</v>
      </c>
      <c r="S10" s="50">
        <v>0.049212167910087</v>
      </c>
      <c r="T10" s="50">
        <v>0.261020781513045</v>
      </c>
      <c r="U10" s="50">
        <v>-0.04887993852814</v>
      </c>
      <c r="V10" s="50">
        <v>0.163925837048551</v>
      </c>
      <c r="W10" s="50">
        <v>0.64213938242897</v>
      </c>
      <c r="X10" s="50">
        <v>-0.188916691761978</v>
      </c>
      <c r="Y10" s="50">
        <v>-0.294605407244004</v>
      </c>
      <c r="Z10" s="50">
        <v>0.164526731164106</v>
      </c>
      <c r="AA10" s="50">
        <v>-0.026174284908708</v>
      </c>
      <c r="AB10" s="50">
        <v>0.059349087000937</v>
      </c>
      <c r="AC10" s="50">
        <v>0.23520966185236</v>
      </c>
      <c r="AD10" s="50">
        <v>-0.086793221857587</v>
      </c>
      <c r="AE10" s="50">
        <v>-0.021822713510687</v>
      </c>
      <c r="AF10" s="50">
        <v>0.17798970353492</v>
      </c>
      <c r="AG10" s="50">
        <v>0.317767213564213</v>
      </c>
    </row>
    <row r="11" spans="1:33" ht="12.75">
      <c r="A11" s="49" t="s">
        <v>172</v>
      </c>
      <c r="B11" s="50">
        <v>0.485043395870349</v>
      </c>
      <c r="C11" s="50">
        <v>0.265659413650475</v>
      </c>
      <c r="D11" s="50">
        <v>-0.528862356506542</v>
      </c>
      <c r="E11" s="50">
        <v>0.748794912491251</v>
      </c>
      <c r="F11" s="50">
        <v>-0.098089777967709</v>
      </c>
      <c r="G11" s="50">
        <v>-0.323122972149596</v>
      </c>
      <c r="H11" s="50">
        <v>-0.240911980104458</v>
      </c>
      <c r="I11" s="50">
        <v>-0.103192452952886</v>
      </c>
      <c r="J11" s="50">
        <v>0.103310762829826</v>
      </c>
      <c r="K11" s="50">
        <v>1</v>
      </c>
      <c r="L11" s="50">
        <v>0.663250744639543</v>
      </c>
      <c r="M11" s="50">
        <v>-0.169575896015429</v>
      </c>
      <c r="N11" s="50">
        <v>-0.265430265855339</v>
      </c>
      <c r="O11" s="50">
        <v>0.28774496605761</v>
      </c>
      <c r="P11" s="50">
        <v>0.341393427524329</v>
      </c>
      <c r="Q11" s="50">
        <v>0.894704625929043</v>
      </c>
      <c r="R11" s="50">
        <v>0.865429596048917</v>
      </c>
      <c r="S11" s="50">
        <v>0.223862188128551</v>
      </c>
      <c r="T11" s="50">
        <v>-0.107869233029718</v>
      </c>
      <c r="U11" s="50">
        <v>-0.410986743016035</v>
      </c>
      <c r="V11" s="50">
        <v>-0.274916101243866</v>
      </c>
      <c r="W11" s="50">
        <v>0.159624948667972</v>
      </c>
      <c r="X11" s="50">
        <v>0.31781982644171</v>
      </c>
      <c r="Y11" s="50">
        <v>-0.485627900948639</v>
      </c>
      <c r="Z11" s="50">
        <v>0.802813364716038</v>
      </c>
      <c r="AA11" s="50">
        <v>0.511923778012048</v>
      </c>
      <c r="AB11" s="50">
        <v>-0.264343748577924</v>
      </c>
      <c r="AC11" s="50">
        <v>0.824706746883674</v>
      </c>
      <c r="AD11" s="50">
        <v>-0.190587733174667</v>
      </c>
      <c r="AE11" s="50">
        <v>-0.137635701959616</v>
      </c>
      <c r="AF11" s="50">
        <v>0.906657511204266</v>
      </c>
      <c r="AG11" s="50">
        <v>-0.032249934780482</v>
      </c>
    </row>
    <row r="12" spans="1:33" ht="12.75">
      <c r="A12" s="49" t="s">
        <v>173</v>
      </c>
      <c r="B12" s="50">
        <v>0.365380520726813</v>
      </c>
      <c r="C12" s="50">
        <v>0.146541657469699</v>
      </c>
      <c r="D12" s="50">
        <v>-0.457419377384596</v>
      </c>
      <c r="E12" s="50">
        <v>0.583603224257453</v>
      </c>
      <c r="F12" s="50">
        <v>-0.147789360557212</v>
      </c>
      <c r="G12" s="50">
        <v>-0.207170114727905</v>
      </c>
      <c r="H12" s="50">
        <v>-0.238355740291661</v>
      </c>
      <c r="I12" s="50">
        <v>-0.096645279334007</v>
      </c>
      <c r="J12" s="50">
        <v>0.052484924433911</v>
      </c>
      <c r="K12" s="50">
        <v>0.663250744639543</v>
      </c>
      <c r="L12" s="50">
        <v>1</v>
      </c>
      <c r="M12" s="50">
        <v>-0.161721334299902</v>
      </c>
      <c r="N12" s="50">
        <v>-0.298201987587923</v>
      </c>
      <c r="O12" s="50">
        <v>0.141977136499586</v>
      </c>
      <c r="P12" s="50">
        <v>0.208656607476437</v>
      </c>
      <c r="Q12" s="50">
        <v>0.797480600210207</v>
      </c>
      <c r="R12" s="50">
        <v>0.723052388747219</v>
      </c>
      <c r="S12" s="50">
        <v>0.440172154919611</v>
      </c>
      <c r="T12" s="50">
        <v>-0.096862933154405</v>
      </c>
      <c r="U12" s="50">
        <v>-0.383619069656963</v>
      </c>
      <c r="V12" s="50">
        <v>-0.279297652291678</v>
      </c>
      <c r="W12" s="50">
        <v>0.016582867388863</v>
      </c>
      <c r="X12" s="50">
        <v>0.253523320278726</v>
      </c>
      <c r="Y12" s="50">
        <v>-0.472371721598818</v>
      </c>
      <c r="Z12" s="50">
        <v>0.900736931067835</v>
      </c>
      <c r="AA12" s="50">
        <v>0.185380155305085</v>
      </c>
      <c r="AB12" s="50">
        <v>-0.209039798009123</v>
      </c>
      <c r="AC12" s="50">
        <v>0.87195329293192</v>
      </c>
      <c r="AD12" s="50">
        <v>-0.142716842236468</v>
      </c>
      <c r="AE12" s="50">
        <v>-0.080687414938444</v>
      </c>
      <c r="AF12" s="50">
        <v>0.67389404974323</v>
      </c>
      <c r="AG12" s="50">
        <v>-0.019894876055114</v>
      </c>
    </row>
    <row r="13" spans="1:33" ht="12.75">
      <c r="A13" s="49" t="s">
        <v>156</v>
      </c>
      <c r="B13" s="50">
        <v>-0.064034937984762</v>
      </c>
      <c r="C13" s="50">
        <v>0.410104180550273</v>
      </c>
      <c r="D13" s="50">
        <v>-0.287437342286938</v>
      </c>
      <c r="E13" s="50">
        <v>-0.184273157369293</v>
      </c>
      <c r="F13" s="50">
        <v>0.767541328189338</v>
      </c>
      <c r="G13" s="50">
        <v>0.122610845297821</v>
      </c>
      <c r="H13" s="50">
        <v>-0.132062806920652</v>
      </c>
      <c r="I13" s="50">
        <v>0.613240851167675</v>
      </c>
      <c r="J13" s="50">
        <v>0.426448913270844</v>
      </c>
      <c r="K13" s="50">
        <v>-0.169575896015429</v>
      </c>
      <c r="L13" s="50">
        <v>-0.161721334299902</v>
      </c>
      <c r="M13" s="50">
        <v>1</v>
      </c>
      <c r="N13" s="50">
        <v>0.801274403615486</v>
      </c>
      <c r="O13" s="50">
        <v>-0.057680650329922</v>
      </c>
      <c r="P13" s="50">
        <v>-0.055125044014921</v>
      </c>
      <c r="Q13" s="50">
        <v>-0.226275221839008</v>
      </c>
      <c r="R13" s="50">
        <v>-0.259434978243689</v>
      </c>
      <c r="S13" s="50">
        <v>-0.006675681151315</v>
      </c>
      <c r="T13" s="50">
        <v>0.298776447271664</v>
      </c>
      <c r="U13" s="50">
        <v>-0.104899642658054</v>
      </c>
      <c r="V13" s="50">
        <v>0.581040772051062</v>
      </c>
      <c r="W13" s="50">
        <v>-0.04789229759918</v>
      </c>
      <c r="X13" s="50">
        <v>-0.40340183042607</v>
      </c>
      <c r="Y13" s="50">
        <v>0.071121943993888</v>
      </c>
      <c r="Z13" s="50">
        <v>-0.185948792647671</v>
      </c>
      <c r="AA13" s="50">
        <v>-0.170824725033582</v>
      </c>
      <c r="AB13" s="50">
        <v>0.049326124411412</v>
      </c>
      <c r="AC13" s="50">
        <v>-0.183848113788792</v>
      </c>
      <c r="AD13" s="50">
        <v>-0.025186400884313</v>
      </c>
      <c r="AE13" s="50">
        <v>-0.094297720172399</v>
      </c>
      <c r="AF13" s="50">
        <v>-0.064712561934464</v>
      </c>
      <c r="AG13" s="50">
        <v>0.1428970679681</v>
      </c>
    </row>
    <row r="14" spans="1:33" ht="12.75">
      <c r="A14" s="49" t="s">
        <v>228</v>
      </c>
      <c r="B14" s="50">
        <v>-0.170533260628747</v>
      </c>
      <c r="C14" s="50">
        <v>0.486160880980455</v>
      </c>
      <c r="D14" s="50">
        <v>-0.073644264546704</v>
      </c>
      <c r="E14" s="50">
        <v>-0.265637259732407</v>
      </c>
      <c r="F14" s="50">
        <v>0.678683026195366</v>
      </c>
      <c r="G14" s="50">
        <v>0.289109591610498</v>
      </c>
      <c r="H14" s="50">
        <v>-0.219610007095228</v>
      </c>
      <c r="I14" s="50">
        <v>0.583222960312346</v>
      </c>
      <c r="J14" s="50">
        <v>0.309529156511284</v>
      </c>
      <c r="K14" s="50">
        <v>-0.265430265855339</v>
      </c>
      <c r="L14" s="50">
        <v>-0.298201987587923</v>
      </c>
      <c r="M14" s="50">
        <v>0.801274403615486</v>
      </c>
      <c r="N14" s="50">
        <v>1</v>
      </c>
      <c r="O14" s="50">
        <v>-0.096446734112671</v>
      </c>
      <c r="P14" s="50">
        <v>-0.107000970490962</v>
      </c>
      <c r="Q14" s="50">
        <v>-0.325572773769471</v>
      </c>
      <c r="R14" s="50">
        <v>-0.311540693590056</v>
      </c>
      <c r="S14" s="50">
        <v>-0.099194605317809</v>
      </c>
      <c r="T14" s="50">
        <v>0.08477805305486</v>
      </c>
      <c r="U14" s="50">
        <v>-0.042354534501997</v>
      </c>
      <c r="V14" s="50">
        <v>0.591418063920622</v>
      </c>
      <c r="W14" s="50">
        <v>-0.09979629669413</v>
      </c>
      <c r="X14" s="50">
        <v>-0.322251961587392</v>
      </c>
      <c r="Y14" s="50">
        <v>-0.071016608037174</v>
      </c>
      <c r="Z14" s="50">
        <v>-0.307699352617865</v>
      </c>
      <c r="AA14" s="50">
        <v>-0.089465654680675</v>
      </c>
      <c r="AB14" s="50">
        <v>0.065661017553862</v>
      </c>
      <c r="AC14" s="50">
        <v>-0.31974808957252</v>
      </c>
      <c r="AD14" s="50">
        <v>0.082849284779399</v>
      </c>
      <c r="AE14" s="50">
        <v>0.035787356991813</v>
      </c>
      <c r="AF14" s="50">
        <v>-0.264949102735291</v>
      </c>
      <c r="AG14" s="50">
        <v>0.014306361124408</v>
      </c>
    </row>
    <row r="15" spans="1:33" ht="12.75">
      <c r="A15" s="49" t="s">
        <v>234</v>
      </c>
      <c r="B15" s="50">
        <v>0.71314492290242</v>
      </c>
      <c r="C15" s="50">
        <v>0.235411786126149</v>
      </c>
      <c r="D15" s="50">
        <v>-0.228824800609485</v>
      </c>
      <c r="E15" s="50">
        <v>0.417131453204875</v>
      </c>
      <c r="F15" s="50">
        <v>0.009329580574245</v>
      </c>
      <c r="G15" s="50">
        <v>-0.230710477769738</v>
      </c>
      <c r="H15" s="50">
        <v>-0.081839662569077</v>
      </c>
      <c r="I15" s="50">
        <v>-0.032101836978911</v>
      </c>
      <c r="J15" s="50">
        <v>0.413104895658847</v>
      </c>
      <c r="K15" s="50">
        <v>0.28774496605761</v>
      </c>
      <c r="L15" s="50">
        <v>0.141977136499586</v>
      </c>
      <c r="M15" s="50">
        <v>-0.057680650329922</v>
      </c>
      <c r="N15" s="50">
        <v>-0.096446734112671</v>
      </c>
      <c r="O15" s="50">
        <v>1</v>
      </c>
      <c r="P15" s="50">
        <v>0.995458520334192</v>
      </c>
      <c r="Q15" s="50">
        <v>0.300715783540055</v>
      </c>
      <c r="R15" s="50">
        <v>0.358304164062906</v>
      </c>
      <c r="S15" s="50">
        <v>0.123845166023458</v>
      </c>
      <c r="T15" s="50">
        <v>-0.066022052401068</v>
      </c>
      <c r="U15" s="50">
        <v>-0.094031597281239</v>
      </c>
      <c r="V15" s="50">
        <v>-0.205285330969505</v>
      </c>
      <c r="W15" s="50">
        <v>0.46101198443558</v>
      </c>
      <c r="X15" s="50">
        <v>0.171278985547273</v>
      </c>
      <c r="Y15" s="50">
        <v>-0.151623507659596</v>
      </c>
      <c r="Z15" s="50">
        <v>0.317620922597004</v>
      </c>
      <c r="AA15" s="50">
        <v>0.166164049631238</v>
      </c>
      <c r="AB15" s="50">
        <v>-0.160144484407084</v>
      </c>
      <c r="AC15" s="50">
        <v>0.381208277235567</v>
      </c>
      <c r="AD15" s="50">
        <v>-0.110025570694424</v>
      </c>
      <c r="AE15" s="50">
        <v>-0.119813858064736</v>
      </c>
      <c r="AF15" s="50">
        <v>0.367324853326006</v>
      </c>
      <c r="AG15" s="50">
        <v>0.40571072036287</v>
      </c>
    </row>
    <row r="16" spans="1:33" ht="12.75">
      <c r="A16" s="49" t="s">
        <v>235</v>
      </c>
      <c r="B16" s="50">
        <v>0.736544483044061</v>
      </c>
      <c r="C16" s="50">
        <v>0.24016625665725</v>
      </c>
      <c r="D16" s="50">
        <v>-0.277903848329322</v>
      </c>
      <c r="E16" s="50">
        <v>0.467937379982355</v>
      </c>
      <c r="F16" s="50">
        <v>0.009845192493448</v>
      </c>
      <c r="G16" s="50">
        <v>-0.235848358462932</v>
      </c>
      <c r="H16" s="50">
        <v>-0.107663482760493</v>
      </c>
      <c r="I16" s="50">
        <v>-0.040717089807495</v>
      </c>
      <c r="J16" s="50">
        <v>0.405262098516673</v>
      </c>
      <c r="K16" s="50">
        <v>0.341393427524329</v>
      </c>
      <c r="L16" s="50">
        <v>0.208656607476437</v>
      </c>
      <c r="M16" s="50">
        <v>-0.055125044014921</v>
      </c>
      <c r="N16" s="50">
        <v>-0.107000970490962</v>
      </c>
      <c r="O16" s="50">
        <v>0.995458520334192</v>
      </c>
      <c r="P16" s="50">
        <v>1</v>
      </c>
      <c r="Q16" s="50">
        <v>0.361275858282383</v>
      </c>
      <c r="R16" s="50">
        <v>0.411049317721677</v>
      </c>
      <c r="S16" s="50">
        <v>0.167167855169629</v>
      </c>
      <c r="T16" s="50">
        <v>-0.066653801053584</v>
      </c>
      <c r="U16" s="50">
        <v>-0.127387208431378</v>
      </c>
      <c r="V16" s="50">
        <v>-0.209153428851724</v>
      </c>
      <c r="W16" s="50">
        <v>0.44254850109073</v>
      </c>
      <c r="X16" s="50">
        <v>0.179145995483326</v>
      </c>
      <c r="Y16" s="50">
        <v>-0.184083291006248</v>
      </c>
      <c r="Z16" s="50">
        <v>0.381929633507377</v>
      </c>
      <c r="AA16" s="50">
        <v>0.205037388075308</v>
      </c>
      <c r="AB16" s="50">
        <v>-0.176574254069672</v>
      </c>
      <c r="AC16" s="50">
        <v>0.438077756071325</v>
      </c>
      <c r="AD16" s="50">
        <v>-0.118881838204984</v>
      </c>
      <c r="AE16" s="50">
        <v>-0.123290278609344</v>
      </c>
      <c r="AF16" s="50">
        <v>0.412458993508638</v>
      </c>
      <c r="AG16" s="50">
        <v>0.396634948504775</v>
      </c>
    </row>
    <row r="17" spans="1:33" ht="12.75">
      <c r="A17" s="49" t="s">
        <v>175</v>
      </c>
      <c r="B17" s="50">
        <v>0.508780622403284</v>
      </c>
      <c r="C17" s="50">
        <v>0.354371436252105</v>
      </c>
      <c r="D17" s="50">
        <v>-0.534170099669656</v>
      </c>
      <c r="E17" s="50">
        <v>0.853367543000702</v>
      </c>
      <c r="F17" s="50">
        <v>-0.200711205511143</v>
      </c>
      <c r="G17" s="50">
        <v>-0.442146047783859</v>
      </c>
      <c r="H17" s="50">
        <v>-0.166251916407608</v>
      </c>
      <c r="I17" s="50">
        <v>-0.140484232991449</v>
      </c>
      <c r="J17" s="50">
        <v>0.082458039532966</v>
      </c>
      <c r="K17" s="50">
        <v>0.894704625929043</v>
      </c>
      <c r="L17" s="50">
        <v>0.797480600210207</v>
      </c>
      <c r="M17" s="50">
        <v>-0.226275221839008</v>
      </c>
      <c r="N17" s="50">
        <v>-0.325572773769471</v>
      </c>
      <c r="O17" s="50">
        <v>0.300715783540055</v>
      </c>
      <c r="P17" s="50">
        <v>0.361275858282383</v>
      </c>
      <c r="Q17" s="50">
        <v>1</v>
      </c>
      <c r="R17" s="50">
        <v>0.957319999865456</v>
      </c>
      <c r="S17" s="50">
        <v>0.343830150612342</v>
      </c>
      <c r="T17" s="50">
        <v>-0.16342237627578</v>
      </c>
      <c r="U17" s="50">
        <v>-0.438082609853579</v>
      </c>
      <c r="V17" s="50">
        <v>-0.386027790215342</v>
      </c>
      <c r="W17" s="50">
        <v>0.137640437280586</v>
      </c>
      <c r="X17" s="50">
        <v>0.422626180593752</v>
      </c>
      <c r="Y17" s="50">
        <v>-0.5311040770253</v>
      </c>
      <c r="Z17" s="50">
        <v>0.879353892843309</v>
      </c>
      <c r="AA17" s="50">
        <v>0.489951252711442</v>
      </c>
      <c r="AB17" s="50">
        <v>-0.30123132859099</v>
      </c>
      <c r="AC17" s="50">
        <v>0.899557362689415</v>
      </c>
      <c r="AD17" s="50">
        <v>-0.250805384897637</v>
      </c>
      <c r="AE17" s="50">
        <v>-0.184284776097602</v>
      </c>
      <c r="AF17" s="50">
        <v>0.850458265208022</v>
      </c>
      <c r="AG17" s="50">
        <v>-0.053979653522147</v>
      </c>
    </row>
    <row r="18" spans="1:33" ht="12.75">
      <c r="A18" s="49" t="s">
        <v>176</v>
      </c>
      <c r="B18" s="50">
        <v>0.58941478267635</v>
      </c>
      <c r="C18" s="50">
        <v>0.411019050740516</v>
      </c>
      <c r="D18" s="50">
        <v>-0.533986354956487</v>
      </c>
      <c r="E18" s="50">
        <v>0.914183561849982</v>
      </c>
      <c r="F18" s="50">
        <v>-0.201318588921261</v>
      </c>
      <c r="G18" s="50">
        <v>-0.434236833382372</v>
      </c>
      <c r="H18" s="50">
        <v>-0.219384954242262</v>
      </c>
      <c r="I18" s="50">
        <v>-0.133909554664846</v>
      </c>
      <c r="J18" s="50">
        <v>0.11808559702145</v>
      </c>
      <c r="K18" s="50">
        <v>0.865429596048917</v>
      </c>
      <c r="L18" s="50">
        <v>0.723052388747219</v>
      </c>
      <c r="M18" s="50">
        <v>-0.259434978243689</v>
      </c>
      <c r="N18" s="50">
        <v>-0.311540693590056</v>
      </c>
      <c r="O18" s="50">
        <v>0.358304164062906</v>
      </c>
      <c r="P18" s="50">
        <v>0.411049317721677</v>
      </c>
      <c r="Q18" s="50">
        <v>0.957319999865456</v>
      </c>
      <c r="R18" s="50">
        <v>1</v>
      </c>
      <c r="S18" s="50">
        <v>0.266558183474594</v>
      </c>
      <c r="T18" s="50">
        <v>-0.248242490021177</v>
      </c>
      <c r="U18" s="50">
        <v>-0.412034105106386</v>
      </c>
      <c r="V18" s="50">
        <v>-0.438412414633136</v>
      </c>
      <c r="W18" s="50">
        <v>0.170667736570753</v>
      </c>
      <c r="X18" s="50">
        <v>0.479717297765926</v>
      </c>
      <c r="Y18" s="50">
        <v>-0.607184178218439</v>
      </c>
      <c r="Z18" s="50">
        <v>0.830632703298155</v>
      </c>
      <c r="AA18" s="50">
        <v>0.547064547922882</v>
      </c>
      <c r="AB18" s="50">
        <v>-0.261898537764937</v>
      </c>
      <c r="AC18" s="50">
        <v>0.85745980084443</v>
      </c>
      <c r="AD18" s="50">
        <v>-0.216737729338529</v>
      </c>
      <c r="AE18" s="50">
        <v>-0.157760321782116</v>
      </c>
      <c r="AF18" s="50">
        <v>0.828748273687516</v>
      </c>
      <c r="AG18" s="50">
        <v>-0.025247727621211</v>
      </c>
    </row>
    <row r="19" spans="1:33" ht="12.75">
      <c r="A19" s="49" t="s">
        <v>177</v>
      </c>
      <c r="B19" s="50">
        <v>0.209907677517751</v>
      </c>
      <c r="C19" s="50">
        <v>-0.04134076490031</v>
      </c>
      <c r="D19" s="50">
        <v>-0.26025628456866</v>
      </c>
      <c r="E19" s="50">
        <v>0.189026263016843</v>
      </c>
      <c r="F19" s="50">
        <v>-0.115487647976673</v>
      </c>
      <c r="G19" s="50">
        <v>-0.151258115179215</v>
      </c>
      <c r="H19" s="50">
        <v>0.055879828317231</v>
      </c>
      <c r="I19" s="50">
        <v>-0.162671432226639</v>
      </c>
      <c r="J19" s="50">
        <v>0.049212167910087</v>
      </c>
      <c r="K19" s="50">
        <v>0.223862188128551</v>
      </c>
      <c r="L19" s="50">
        <v>0.440172154919611</v>
      </c>
      <c r="M19" s="50">
        <v>-0.006675681151315</v>
      </c>
      <c r="N19" s="50">
        <v>-0.099194605317809</v>
      </c>
      <c r="O19" s="50">
        <v>0.123845166023458</v>
      </c>
      <c r="P19" s="50">
        <v>0.167167855169629</v>
      </c>
      <c r="Q19" s="50">
        <v>0.343830150612342</v>
      </c>
      <c r="R19" s="50">
        <v>0.266558183474594</v>
      </c>
      <c r="S19" s="50">
        <v>1</v>
      </c>
      <c r="T19" s="50">
        <v>0.375672113971105</v>
      </c>
      <c r="U19" s="50">
        <v>0.126267940762179</v>
      </c>
      <c r="V19" s="50">
        <v>-0.205492843472742</v>
      </c>
      <c r="W19" s="50">
        <v>0.01033727326304</v>
      </c>
      <c r="X19" s="50">
        <v>0.006773039495462</v>
      </c>
      <c r="Y19" s="50">
        <v>-0.236993935629246</v>
      </c>
      <c r="Z19" s="50">
        <v>0.430658878751106</v>
      </c>
      <c r="AA19" s="50">
        <v>0.164169417833284</v>
      </c>
      <c r="AB19" s="50">
        <v>-0.262737620620132</v>
      </c>
      <c r="AC19" s="50">
        <v>0.374881260320437</v>
      </c>
      <c r="AD19" s="50">
        <v>0.127199843229131</v>
      </c>
      <c r="AE19" s="50">
        <v>0.191265004746961</v>
      </c>
      <c r="AF19" s="50">
        <v>0.295606825721533</v>
      </c>
      <c r="AG19" s="50">
        <v>0.076523199652169</v>
      </c>
    </row>
    <row r="20" spans="1:33" ht="12.75">
      <c r="A20" s="49" t="s">
        <v>178</v>
      </c>
      <c r="B20" s="50">
        <v>-0.058317641548062</v>
      </c>
      <c r="C20" s="50">
        <v>-0.056280652502471</v>
      </c>
      <c r="D20" s="50">
        <v>0.149545653527708</v>
      </c>
      <c r="E20" s="50">
        <v>-0.20172058884436</v>
      </c>
      <c r="F20" s="50">
        <v>0.272056553711664</v>
      </c>
      <c r="G20" s="50">
        <v>-0.251935046755406</v>
      </c>
      <c r="H20" s="50">
        <v>0.373456688548594</v>
      </c>
      <c r="I20" s="50">
        <v>0.237877234124161</v>
      </c>
      <c r="J20" s="50">
        <v>0.261020781513045</v>
      </c>
      <c r="K20" s="50">
        <v>-0.107869233029718</v>
      </c>
      <c r="L20" s="50">
        <v>-0.096862933154405</v>
      </c>
      <c r="M20" s="50">
        <v>0.298776447271664</v>
      </c>
      <c r="N20" s="50">
        <v>0.08477805305486</v>
      </c>
      <c r="O20" s="50">
        <v>-0.066022052401068</v>
      </c>
      <c r="P20" s="50">
        <v>-0.066653801053584</v>
      </c>
      <c r="Q20" s="50">
        <v>-0.16342237627578</v>
      </c>
      <c r="R20" s="50">
        <v>-0.248242490021177</v>
      </c>
      <c r="S20" s="50">
        <v>0.375672113971105</v>
      </c>
      <c r="T20" s="50">
        <v>1</v>
      </c>
      <c r="U20" s="50">
        <v>0.073179339317496</v>
      </c>
      <c r="V20" s="50">
        <v>0.265539681342474</v>
      </c>
      <c r="W20" s="50">
        <v>0.068090158734331</v>
      </c>
      <c r="X20" s="50">
        <v>-0.60876378058137</v>
      </c>
      <c r="Y20" s="50">
        <v>0.165511388790847</v>
      </c>
      <c r="Z20" s="50">
        <v>-0.097090925066663</v>
      </c>
      <c r="AA20" s="50">
        <v>-0.009167168724733</v>
      </c>
      <c r="AB20" s="50">
        <v>0.221079488138511</v>
      </c>
      <c r="AC20" s="50">
        <v>-0.117630884168054</v>
      </c>
      <c r="AD20" s="50">
        <v>0.153715926367913</v>
      </c>
      <c r="AE20" s="50">
        <v>0.256393660572652</v>
      </c>
      <c r="AF20" s="50">
        <v>-0.125613823380121</v>
      </c>
      <c r="AG20" s="50">
        <v>-0.002225935037867</v>
      </c>
    </row>
    <row r="21" spans="1:33" ht="12.75">
      <c r="A21" s="49" t="s">
        <v>179</v>
      </c>
      <c r="B21" s="50">
        <v>-0.20279048207845</v>
      </c>
      <c r="C21" s="50">
        <v>-0.224285497726692</v>
      </c>
      <c r="D21" s="50">
        <v>0.175896745370707</v>
      </c>
      <c r="E21" s="50">
        <v>-0.355061411752151</v>
      </c>
      <c r="F21" s="50">
        <v>-0.034314616499098</v>
      </c>
      <c r="G21" s="50">
        <v>0.200032929983741</v>
      </c>
      <c r="H21" s="50">
        <v>0.064008935315841</v>
      </c>
      <c r="I21" s="50">
        <v>-0.041454924812735</v>
      </c>
      <c r="J21" s="50">
        <v>-0.04887993852814</v>
      </c>
      <c r="K21" s="50">
        <v>-0.410986743016035</v>
      </c>
      <c r="L21" s="50">
        <v>-0.383619069656963</v>
      </c>
      <c r="M21" s="50">
        <v>-0.104899642658054</v>
      </c>
      <c r="N21" s="50">
        <v>-0.042354534501997</v>
      </c>
      <c r="O21" s="50">
        <v>-0.094031597281239</v>
      </c>
      <c r="P21" s="50">
        <v>-0.127387208431378</v>
      </c>
      <c r="Q21" s="50">
        <v>-0.438082609853579</v>
      </c>
      <c r="R21" s="50">
        <v>-0.412034105106386</v>
      </c>
      <c r="S21" s="50">
        <v>0.126267940762179</v>
      </c>
      <c r="T21" s="50">
        <v>0.073179339317496</v>
      </c>
      <c r="U21" s="50">
        <v>1</v>
      </c>
      <c r="V21" s="50">
        <v>-0.230666464045918</v>
      </c>
      <c r="W21" s="50">
        <v>0.060556256911513</v>
      </c>
      <c r="X21" s="50">
        <v>-0.008593018910066</v>
      </c>
      <c r="Y21" s="50">
        <v>0.193225196278795</v>
      </c>
      <c r="Z21" s="50">
        <v>-0.425987752304828</v>
      </c>
      <c r="AA21" s="50">
        <v>-0.113405154592466</v>
      </c>
      <c r="AB21" s="50">
        <v>-0.092904119539436</v>
      </c>
      <c r="AC21" s="50">
        <v>-0.439843744697751</v>
      </c>
      <c r="AD21" s="50">
        <v>0.356172792323741</v>
      </c>
      <c r="AE21" s="50">
        <v>0.401764375685787</v>
      </c>
      <c r="AF21" s="50">
        <v>-0.332016509050484</v>
      </c>
      <c r="AG21" s="50">
        <v>0.208837314039637</v>
      </c>
    </row>
    <row r="22" spans="1:33" ht="12.75">
      <c r="A22" s="49" t="s">
        <v>180</v>
      </c>
      <c r="B22" s="50">
        <v>-0.256510794151814</v>
      </c>
      <c r="C22" s="50">
        <v>0.096710016032992</v>
      </c>
      <c r="D22" s="50">
        <v>-0.040266455369842</v>
      </c>
      <c r="E22" s="50">
        <v>-0.319143107016539</v>
      </c>
      <c r="F22" s="50">
        <v>0.599964534641592</v>
      </c>
      <c r="G22" s="50">
        <v>0.251360006720575</v>
      </c>
      <c r="H22" s="50">
        <v>-0.096791217737733</v>
      </c>
      <c r="I22" s="50">
        <v>0.413259104595089</v>
      </c>
      <c r="J22" s="50">
        <v>0.163925837048551</v>
      </c>
      <c r="K22" s="50">
        <v>-0.274916101243866</v>
      </c>
      <c r="L22" s="50">
        <v>-0.279297652291678</v>
      </c>
      <c r="M22" s="50">
        <v>0.581040772051062</v>
      </c>
      <c r="N22" s="50">
        <v>0.591418063920622</v>
      </c>
      <c r="O22" s="50">
        <v>-0.205285330969505</v>
      </c>
      <c r="P22" s="50">
        <v>-0.209153428851724</v>
      </c>
      <c r="Q22" s="50">
        <v>-0.386027790215342</v>
      </c>
      <c r="R22" s="50">
        <v>-0.438412414633136</v>
      </c>
      <c r="S22" s="50">
        <v>-0.205492843472742</v>
      </c>
      <c r="T22" s="50">
        <v>0.265539681342474</v>
      </c>
      <c r="U22" s="50">
        <v>-0.230666464045918</v>
      </c>
      <c r="V22" s="50">
        <v>1</v>
      </c>
      <c r="W22" s="50">
        <v>-0.141925127916969</v>
      </c>
      <c r="X22" s="50">
        <v>-0.693623219271508</v>
      </c>
      <c r="Y22" s="50">
        <v>0.298303338090124</v>
      </c>
      <c r="Z22" s="50">
        <v>-0.337977543606884</v>
      </c>
      <c r="AA22" s="50">
        <v>-0.079003358173571</v>
      </c>
      <c r="AB22" s="50">
        <v>0.113466122860613</v>
      </c>
      <c r="AC22" s="50">
        <v>-0.352951009747216</v>
      </c>
      <c r="AD22" s="50">
        <v>0.048862392505173</v>
      </c>
      <c r="AE22" s="50">
        <v>-0.072296019604286</v>
      </c>
      <c r="AF22" s="50">
        <v>-0.356994186325025</v>
      </c>
      <c r="AG22" s="50">
        <v>-0.004089259833191</v>
      </c>
    </row>
    <row r="23" spans="1:33" ht="12.75">
      <c r="A23" s="49" t="s">
        <v>181</v>
      </c>
      <c r="B23" s="50">
        <v>0.446790588297591</v>
      </c>
      <c r="C23" s="50">
        <v>0.089250745748027</v>
      </c>
      <c r="D23" s="50">
        <v>-0.152669565029805</v>
      </c>
      <c r="E23" s="50">
        <v>0.20368880511503</v>
      </c>
      <c r="F23" s="50">
        <v>-0.031924233194196</v>
      </c>
      <c r="G23" s="50">
        <v>-0.13124618633476</v>
      </c>
      <c r="H23" s="50">
        <v>-0.078323844963015</v>
      </c>
      <c r="I23" s="50">
        <v>-0.050220943879039</v>
      </c>
      <c r="J23" s="50">
        <v>0.64213938242897</v>
      </c>
      <c r="K23" s="50">
        <v>0.159624948667972</v>
      </c>
      <c r="L23" s="50">
        <v>0.016582867388863</v>
      </c>
      <c r="M23" s="50">
        <v>-0.04789229759918</v>
      </c>
      <c r="N23" s="50">
        <v>-0.09979629669413</v>
      </c>
      <c r="O23" s="50">
        <v>0.46101198443558</v>
      </c>
      <c r="P23" s="50">
        <v>0.44254850109073</v>
      </c>
      <c r="Q23" s="50">
        <v>0.137640437280586</v>
      </c>
      <c r="R23" s="50">
        <v>0.170667736570753</v>
      </c>
      <c r="S23" s="50">
        <v>0.01033727326304</v>
      </c>
      <c r="T23" s="50">
        <v>0.068090158734331</v>
      </c>
      <c r="U23" s="50">
        <v>0.060556256911513</v>
      </c>
      <c r="V23" s="50">
        <v>-0.141925127916969</v>
      </c>
      <c r="W23" s="50">
        <v>1</v>
      </c>
      <c r="X23" s="50">
        <v>0.035785946310868</v>
      </c>
      <c r="Y23" s="50">
        <v>-0.179439469523389</v>
      </c>
      <c r="Z23" s="50">
        <v>0.169519573799768</v>
      </c>
      <c r="AA23" s="50">
        <v>0.037436780734299</v>
      </c>
      <c r="AB23" s="50">
        <v>-0.09758278172572</v>
      </c>
      <c r="AC23" s="50">
        <v>0.275506525157541</v>
      </c>
      <c r="AD23" s="50">
        <v>-0.024129527888831</v>
      </c>
      <c r="AE23" s="50">
        <v>0.096484750158224</v>
      </c>
      <c r="AF23" s="50">
        <v>0.233372018693169</v>
      </c>
      <c r="AG23" s="50">
        <v>0.265428414777951</v>
      </c>
    </row>
    <row r="24" spans="1:33" ht="12.75">
      <c r="A24" s="49" t="s">
        <v>182</v>
      </c>
      <c r="B24" s="50">
        <v>0.206382719347725</v>
      </c>
      <c r="C24" s="50">
        <v>0.1303725585399</v>
      </c>
      <c r="D24" s="50">
        <v>-0.137126017372938</v>
      </c>
      <c r="E24" s="50">
        <v>0.42056386378145</v>
      </c>
      <c r="F24" s="50">
        <v>-0.451836678707424</v>
      </c>
      <c r="G24" s="50">
        <v>-0.220829169964234</v>
      </c>
      <c r="H24" s="50">
        <v>-0.014339152311415</v>
      </c>
      <c r="I24" s="50">
        <v>-0.307150167541057</v>
      </c>
      <c r="J24" s="50">
        <v>-0.188916691761978</v>
      </c>
      <c r="K24" s="50">
        <v>0.31781982644171</v>
      </c>
      <c r="L24" s="50">
        <v>0.253523320278726</v>
      </c>
      <c r="M24" s="50">
        <v>-0.40340183042607</v>
      </c>
      <c r="N24" s="50">
        <v>-0.322251961587392</v>
      </c>
      <c r="O24" s="50">
        <v>0.171278985547273</v>
      </c>
      <c r="P24" s="50">
        <v>0.179145995483326</v>
      </c>
      <c r="Q24" s="50">
        <v>0.422626180593752</v>
      </c>
      <c r="R24" s="50">
        <v>0.479717297765926</v>
      </c>
      <c r="S24" s="50">
        <v>0.006773039495462</v>
      </c>
      <c r="T24" s="50">
        <v>-0.60876378058137</v>
      </c>
      <c r="U24" s="50">
        <v>-0.008593018910066</v>
      </c>
      <c r="V24" s="50">
        <v>-0.693623219271508</v>
      </c>
      <c r="W24" s="50">
        <v>0.035785946310868</v>
      </c>
      <c r="X24" s="50">
        <v>1</v>
      </c>
      <c r="Y24" s="50">
        <v>-0.470690360453742</v>
      </c>
      <c r="Z24" s="50">
        <v>0.289466801137273</v>
      </c>
      <c r="AA24" s="50">
        <v>0.149722292491412</v>
      </c>
      <c r="AB24" s="50">
        <v>-0.565262355551559</v>
      </c>
      <c r="AC24" s="50">
        <v>0.305587314634348</v>
      </c>
      <c r="AD24" s="50">
        <v>-0.373383204630481</v>
      </c>
      <c r="AE24" s="50">
        <v>-0.285527032074207</v>
      </c>
      <c r="AF24" s="50">
        <v>0.344651772889467</v>
      </c>
      <c r="AG24" s="50">
        <v>-0.080003939688333</v>
      </c>
    </row>
    <row r="25" spans="1:33" ht="12.75">
      <c r="A25" s="49" t="s">
        <v>183</v>
      </c>
      <c r="B25" s="50">
        <v>-0.274779793442687</v>
      </c>
      <c r="C25" s="50">
        <v>-0.428136317923511</v>
      </c>
      <c r="D25" s="50">
        <v>0.229731166027049</v>
      </c>
      <c r="E25" s="50">
        <v>-0.489863587107889</v>
      </c>
      <c r="F25" s="50">
        <v>-0.016151915100396</v>
      </c>
      <c r="G25" s="50">
        <v>0.159834956230387</v>
      </c>
      <c r="H25" s="50">
        <v>0.248510277460648</v>
      </c>
      <c r="I25" s="50">
        <v>-0.179332797045985</v>
      </c>
      <c r="J25" s="50">
        <v>-0.294605407244004</v>
      </c>
      <c r="K25" s="50">
        <v>-0.485627900948639</v>
      </c>
      <c r="L25" s="50">
        <v>-0.472371721598818</v>
      </c>
      <c r="M25" s="50">
        <v>0.071121943993888</v>
      </c>
      <c r="N25" s="50">
        <v>-0.071016608037174</v>
      </c>
      <c r="O25" s="50">
        <v>-0.151623507659596</v>
      </c>
      <c r="P25" s="50">
        <v>-0.184083291006248</v>
      </c>
      <c r="Q25" s="50">
        <v>-0.5311040770253</v>
      </c>
      <c r="R25" s="50">
        <v>-0.607184178218439</v>
      </c>
      <c r="S25" s="50">
        <v>-0.236993935629246</v>
      </c>
      <c r="T25" s="50">
        <v>0.165511388790847</v>
      </c>
      <c r="U25" s="50">
        <v>0.193225196278795</v>
      </c>
      <c r="V25" s="50">
        <v>0.298303338090124</v>
      </c>
      <c r="W25" s="50">
        <v>-0.179439469523389</v>
      </c>
      <c r="X25" s="50">
        <v>-0.470690360453742</v>
      </c>
      <c r="Y25" s="50">
        <v>1</v>
      </c>
      <c r="Z25" s="50">
        <v>-0.511528563102315</v>
      </c>
      <c r="AA25" s="50">
        <v>-0.255659740456036</v>
      </c>
      <c r="AB25" s="50">
        <v>0.128538581189801</v>
      </c>
      <c r="AC25" s="50">
        <v>-0.515637716574968</v>
      </c>
      <c r="AD25" s="50">
        <v>0.223663831349355</v>
      </c>
      <c r="AE25" s="50">
        <v>0.000982779359392</v>
      </c>
      <c r="AF25" s="50">
        <v>-0.430169709994261</v>
      </c>
      <c r="AG25" s="50">
        <v>0.179070117549698</v>
      </c>
    </row>
    <row r="26" spans="1:33" ht="12.75">
      <c r="A26" s="49" t="s">
        <v>184</v>
      </c>
      <c r="B26" s="50">
        <v>0.551244150864829</v>
      </c>
      <c r="C26" s="50">
        <v>0.244719257466605</v>
      </c>
      <c r="D26" s="50">
        <v>-0.485432321380221</v>
      </c>
      <c r="E26" s="50">
        <v>0.694162190359337</v>
      </c>
      <c r="F26" s="50">
        <v>-0.179541292798692</v>
      </c>
      <c r="G26" s="50">
        <v>-0.260163319884532</v>
      </c>
      <c r="H26" s="50">
        <v>-0.259148940252952</v>
      </c>
      <c r="I26" s="50">
        <v>-0.109175463930085</v>
      </c>
      <c r="J26" s="50">
        <v>0.164526731164106</v>
      </c>
      <c r="K26" s="50">
        <v>0.802813364716038</v>
      </c>
      <c r="L26" s="50">
        <v>0.900736931067835</v>
      </c>
      <c r="M26" s="50">
        <v>-0.185948792647671</v>
      </c>
      <c r="N26" s="50">
        <v>-0.307699352617865</v>
      </c>
      <c r="O26" s="50">
        <v>0.317620922597004</v>
      </c>
      <c r="P26" s="50">
        <v>0.381929633507377</v>
      </c>
      <c r="Q26" s="50">
        <v>0.879353892843309</v>
      </c>
      <c r="R26" s="50">
        <v>0.830632703298155</v>
      </c>
      <c r="S26" s="50">
        <v>0.430658878751106</v>
      </c>
      <c r="T26" s="50">
        <v>-0.097090925066663</v>
      </c>
      <c r="U26" s="50">
        <v>-0.425987752304828</v>
      </c>
      <c r="V26" s="50">
        <v>-0.337977543606884</v>
      </c>
      <c r="W26" s="50">
        <v>0.169519573799768</v>
      </c>
      <c r="X26" s="50">
        <v>0.289466801137273</v>
      </c>
      <c r="Y26" s="50">
        <v>-0.511528563102315</v>
      </c>
      <c r="Z26" s="50">
        <v>1</v>
      </c>
      <c r="AA26" s="50">
        <v>0.257685770499807</v>
      </c>
      <c r="AB26" s="50">
        <v>-0.233266791410527</v>
      </c>
      <c r="AC26" s="50">
        <v>0.976223230643306</v>
      </c>
      <c r="AD26" s="50">
        <v>-0.165785266578885</v>
      </c>
      <c r="AE26" s="50">
        <v>-0.124881887788425</v>
      </c>
      <c r="AF26" s="50">
        <v>0.811107063562778</v>
      </c>
      <c r="AG26" s="50">
        <v>-0.022492016543586</v>
      </c>
    </row>
    <row r="27" spans="1:33" ht="12.75">
      <c r="A27" s="49" t="s">
        <v>185</v>
      </c>
      <c r="B27" s="50">
        <v>0.293802880064088</v>
      </c>
      <c r="C27" s="50">
        <v>0.263614679604023</v>
      </c>
      <c r="D27" s="50">
        <v>-0.359602622348163</v>
      </c>
      <c r="E27" s="50">
        <v>0.684761887507669</v>
      </c>
      <c r="F27" s="50">
        <v>-0.040623291927484</v>
      </c>
      <c r="G27" s="50">
        <v>-0.228412019381852</v>
      </c>
      <c r="H27" s="50">
        <v>-0.177902629838355</v>
      </c>
      <c r="I27" s="50">
        <v>-0.113939732307491</v>
      </c>
      <c r="J27" s="50">
        <v>-0.026174284908708</v>
      </c>
      <c r="K27" s="50">
        <v>0.511923778012048</v>
      </c>
      <c r="L27" s="50">
        <v>0.185380155305085</v>
      </c>
      <c r="M27" s="50">
        <v>-0.170824725033582</v>
      </c>
      <c r="N27" s="50">
        <v>-0.089465654680675</v>
      </c>
      <c r="O27" s="50">
        <v>0.166164049631238</v>
      </c>
      <c r="P27" s="50">
        <v>0.205037388075308</v>
      </c>
      <c r="Q27" s="50">
        <v>0.489951252711442</v>
      </c>
      <c r="R27" s="50">
        <v>0.547064547922882</v>
      </c>
      <c r="S27" s="50">
        <v>0.164169417833284</v>
      </c>
      <c r="T27" s="50">
        <v>-0.009167168724733</v>
      </c>
      <c r="U27" s="50">
        <v>-0.113405154592466</v>
      </c>
      <c r="V27" s="50">
        <v>-0.079003358173571</v>
      </c>
      <c r="W27" s="50">
        <v>0.037436780734299</v>
      </c>
      <c r="X27" s="50">
        <v>0.149722292491412</v>
      </c>
      <c r="Y27" s="50">
        <v>-0.255659740456036</v>
      </c>
      <c r="Z27" s="50">
        <v>0.257685770499807</v>
      </c>
      <c r="AA27" s="50">
        <v>1</v>
      </c>
      <c r="AB27" s="50">
        <v>-0.333105933677193</v>
      </c>
      <c r="AC27" s="50">
        <v>0.244533570232356</v>
      </c>
      <c r="AD27" s="50">
        <v>0.239979398436259</v>
      </c>
      <c r="AE27" s="50">
        <v>0.304474842666698</v>
      </c>
      <c r="AF27" s="50">
        <v>0.368135913826009</v>
      </c>
      <c r="AG27" s="50">
        <v>-0.010934551161941</v>
      </c>
    </row>
    <row r="28" spans="1:33" ht="12.75">
      <c r="A28" s="49" t="s">
        <v>186</v>
      </c>
      <c r="B28" s="50">
        <v>-0.197923922686986</v>
      </c>
      <c r="C28" s="50">
        <v>-0.1088036075421</v>
      </c>
      <c r="D28" s="50">
        <v>0.376638034792013</v>
      </c>
      <c r="E28" s="50">
        <v>-0.314362738218813</v>
      </c>
      <c r="F28" s="50">
        <v>0.142380414912793</v>
      </c>
      <c r="G28" s="50">
        <v>0.089377091742793</v>
      </c>
      <c r="H28" s="50">
        <v>0.102895503721584</v>
      </c>
      <c r="I28" s="50">
        <v>0.213563142723484</v>
      </c>
      <c r="J28" s="50">
        <v>0.059349087000937</v>
      </c>
      <c r="K28" s="50">
        <v>-0.264343748577924</v>
      </c>
      <c r="L28" s="50">
        <v>-0.209039798009123</v>
      </c>
      <c r="M28" s="50">
        <v>0.049326124411412</v>
      </c>
      <c r="N28" s="50">
        <v>0.065661017553862</v>
      </c>
      <c r="O28" s="50">
        <v>-0.160144484407084</v>
      </c>
      <c r="P28" s="50">
        <v>-0.176574254069672</v>
      </c>
      <c r="Q28" s="50">
        <v>-0.30123132859099</v>
      </c>
      <c r="R28" s="50">
        <v>-0.261898537764937</v>
      </c>
      <c r="S28" s="50">
        <v>-0.262737620620132</v>
      </c>
      <c r="T28" s="50">
        <v>0.221079488138511</v>
      </c>
      <c r="U28" s="50">
        <v>-0.092904119539436</v>
      </c>
      <c r="V28" s="50">
        <v>0.113466122860613</v>
      </c>
      <c r="W28" s="50">
        <v>-0.09758278172572</v>
      </c>
      <c r="X28" s="50">
        <v>-0.565262355551559</v>
      </c>
      <c r="Y28" s="50">
        <v>0.128538581189801</v>
      </c>
      <c r="Z28" s="50">
        <v>-0.233266791410527</v>
      </c>
      <c r="AA28" s="50">
        <v>-0.333105933677193</v>
      </c>
      <c r="AB28" s="50">
        <v>1</v>
      </c>
      <c r="AC28" s="50">
        <v>-0.23663417562704</v>
      </c>
      <c r="AD28" s="50">
        <v>0.009162908358172</v>
      </c>
      <c r="AE28" s="50">
        <v>0.035412466703054</v>
      </c>
      <c r="AF28" s="50">
        <v>-0.287828251655373</v>
      </c>
      <c r="AG28" s="50">
        <v>-0.079779088763212</v>
      </c>
    </row>
    <row r="29" spans="1:33" ht="12.75">
      <c r="A29" s="49" t="s">
        <v>187</v>
      </c>
      <c r="B29" s="50">
        <v>0.618654557166914</v>
      </c>
      <c r="C29" s="50">
        <v>0.260428239943612</v>
      </c>
      <c r="D29" s="50">
        <v>-0.491110160725381</v>
      </c>
      <c r="E29" s="50">
        <v>0.711972104344484</v>
      </c>
      <c r="F29" s="50">
        <v>-0.173287858395848</v>
      </c>
      <c r="G29" s="50">
        <v>-0.28742374598467</v>
      </c>
      <c r="H29" s="50">
        <v>-0.264930564618086</v>
      </c>
      <c r="I29" s="50">
        <v>-0.109527951445251</v>
      </c>
      <c r="J29" s="50">
        <v>0.23520966185236</v>
      </c>
      <c r="K29" s="50">
        <v>0.824706746883674</v>
      </c>
      <c r="L29" s="50">
        <v>0.87195329293192</v>
      </c>
      <c r="M29" s="50">
        <v>-0.183848113788792</v>
      </c>
      <c r="N29" s="50">
        <v>-0.31974808957252</v>
      </c>
      <c r="O29" s="50">
        <v>0.381208277235567</v>
      </c>
      <c r="P29" s="50">
        <v>0.438077756071325</v>
      </c>
      <c r="Q29" s="50">
        <v>0.899557362689415</v>
      </c>
      <c r="R29" s="50">
        <v>0.85745980084443</v>
      </c>
      <c r="S29" s="50">
        <v>0.374881260320437</v>
      </c>
      <c r="T29" s="50">
        <v>-0.117630884168054</v>
      </c>
      <c r="U29" s="50">
        <v>-0.439843744697751</v>
      </c>
      <c r="V29" s="50">
        <v>-0.352951009747216</v>
      </c>
      <c r="W29" s="50">
        <v>0.275506525157541</v>
      </c>
      <c r="X29" s="50">
        <v>0.305587314634348</v>
      </c>
      <c r="Y29" s="50">
        <v>-0.515637716574968</v>
      </c>
      <c r="Z29" s="50">
        <v>0.976223230643306</v>
      </c>
      <c r="AA29" s="50">
        <v>0.244533570232356</v>
      </c>
      <c r="AB29" s="50">
        <v>-0.23663417562704</v>
      </c>
      <c r="AC29" s="50">
        <v>1</v>
      </c>
      <c r="AD29" s="50">
        <v>-0.168791892498796</v>
      </c>
      <c r="AE29" s="50">
        <v>-0.128714846843418</v>
      </c>
      <c r="AF29" s="50">
        <v>0.831958860445835</v>
      </c>
      <c r="AG29" s="50">
        <v>0.020606102655309</v>
      </c>
    </row>
    <row r="30" spans="1:33" ht="12.75">
      <c r="A30" s="49" t="s">
        <v>188</v>
      </c>
      <c r="B30" s="50">
        <v>-0.135122665380709</v>
      </c>
      <c r="C30" s="50">
        <v>-0.207128969701537</v>
      </c>
      <c r="D30" s="50">
        <v>0.061495390384481</v>
      </c>
      <c r="E30" s="50">
        <v>-0.233951790595233</v>
      </c>
      <c r="F30" s="50">
        <v>0.029012630086387</v>
      </c>
      <c r="G30" s="50">
        <v>0.442824808029286</v>
      </c>
      <c r="H30" s="50">
        <v>-0.306661476309974</v>
      </c>
      <c r="I30" s="50">
        <v>-0.067712319473829</v>
      </c>
      <c r="J30" s="50">
        <v>-0.086793221857587</v>
      </c>
      <c r="K30" s="50">
        <v>-0.190587733174667</v>
      </c>
      <c r="L30" s="50">
        <v>-0.142716842236468</v>
      </c>
      <c r="M30" s="50">
        <v>-0.025186400884313</v>
      </c>
      <c r="N30" s="50">
        <v>0.082849284779399</v>
      </c>
      <c r="O30" s="50">
        <v>-0.110025570694424</v>
      </c>
      <c r="P30" s="50">
        <v>-0.118881838204984</v>
      </c>
      <c r="Q30" s="50">
        <v>-0.250805384897637</v>
      </c>
      <c r="R30" s="50">
        <v>-0.216737729338529</v>
      </c>
      <c r="S30" s="50">
        <v>0.127199843229131</v>
      </c>
      <c r="T30" s="50">
        <v>0.153715926367913</v>
      </c>
      <c r="U30" s="50">
        <v>0.356172792323741</v>
      </c>
      <c r="V30" s="50">
        <v>0.048862392505173</v>
      </c>
      <c r="W30" s="50">
        <v>-0.024129527888831</v>
      </c>
      <c r="X30" s="50">
        <v>-0.373383204630481</v>
      </c>
      <c r="Y30" s="50">
        <v>0.223663831349355</v>
      </c>
      <c r="Z30" s="50">
        <v>-0.165785266578885</v>
      </c>
      <c r="AA30" s="50">
        <v>0.239979398436259</v>
      </c>
      <c r="AB30" s="50">
        <v>0.009162908358172</v>
      </c>
      <c r="AC30" s="50">
        <v>-0.168791892498796</v>
      </c>
      <c r="AD30" s="50">
        <v>1</v>
      </c>
      <c r="AE30" s="50">
        <v>0.860365951143765</v>
      </c>
      <c r="AF30" s="50">
        <v>-0.149866744994849</v>
      </c>
      <c r="AG30" s="50">
        <v>0.073999162806158</v>
      </c>
    </row>
    <row r="31" spans="1:33" ht="12.75">
      <c r="A31" s="49" t="s">
        <v>189</v>
      </c>
      <c r="B31" s="50">
        <v>-0.131783105277428</v>
      </c>
      <c r="C31" s="50">
        <v>-0.191644010401516</v>
      </c>
      <c r="D31" s="50">
        <v>0.105335107902113</v>
      </c>
      <c r="E31" s="50">
        <v>-0.184605101805406</v>
      </c>
      <c r="F31" s="50">
        <v>-0.079643637283463</v>
      </c>
      <c r="G31" s="50">
        <v>0.327991427320454</v>
      </c>
      <c r="H31" s="50">
        <v>-0.207972093328715</v>
      </c>
      <c r="I31" s="50">
        <v>-0.079049437162359</v>
      </c>
      <c r="J31" s="50">
        <v>-0.021822713510687</v>
      </c>
      <c r="K31" s="50">
        <v>-0.137635701959616</v>
      </c>
      <c r="L31" s="50">
        <v>-0.080687414938444</v>
      </c>
      <c r="M31" s="50">
        <v>-0.094297720172399</v>
      </c>
      <c r="N31" s="50">
        <v>0.035787356991813</v>
      </c>
      <c r="O31" s="50">
        <v>-0.119813858064736</v>
      </c>
      <c r="P31" s="50">
        <v>-0.123290278609344</v>
      </c>
      <c r="Q31" s="50">
        <v>-0.184284776097602</v>
      </c>
      <c r="R31" s="50">
        <v>-0.157760321782116</v>
      </c>
      <c r="S31" s="50">
        <v>0.191265004746961</v>
      </c>
      <c r="T31" s="50">
        <v>0.256393660572652</v>
      </c>
      <c r="U31" s="50">
        <v>0.401764375685787</v>
      </c>
      <c r="V31" s="50">
        <v>-0.072296019604286</v>
      </c>
      <c r="W31" s="50">
        <v>0.096484750158224</v>
      </c>
      <c r="X31" s="50">
        <v>-0.285527032074207</v>
      </c>
      <c r="Y31" s="50">
        <v>0.000982779359392</v>
      </c>
      <c r="Z31" s="50">
        <v>-0.124881887788425</v>
      </c>
      <c r="AA31" s="50">
        <v>0.304474842666698</v>
      </c>
      <c r="AB31" s="50">
        <v>0.035412466703054</v>
      </c>
      <c r="AC31" s="50">
        <v>-0.128714846843418</v>
      </c>
      <c r="AD31" s="50">
        <v>0.860365951143765</v>
      </c>
      <c r="AE31" s="50">
        <v>1</v>
      </c>
      <c r="AF31" s="50">
        <v>-0.175743404379771</v>
      </c>
      <c r="AG31" s="50">
        <v>0.044897948681939</v>
      </c>
    </row>
    <row r="32" spans="1:33" ht="12.75">
      <c r="A32" s="49" t="s">
        <v>190</v>
      </c>
      <c r="B32" s="50">
        <v>0.538315551649674</v>
      </c>
      <c r="C32" s="50">
        <v>0.265703819477439</v>
      </c>
      <c r="D32" s="50">
        <v>-0.64898653618928</v>
      </c>
      <c r="E32" s="50">
        <v>0.728393732632863</v>
      </c>
      <c r="F32" s="50">
        <v>-0.080554380027773</v>
      </c>
      <c r="G32" s="50">
        <v>-0.26108438753832</v>
      </c>
      <c r="H32" s="50">
        <v>-0.322373583888479</v>
      </c>
      <c r="I32" s="50">
        <v>-0.115714933188143</v>
      </c>
      <c r="J32" s="50">
        <v>0.17798970353492</v>
      </c>
      <c r="K32" s="50">
        <v>0.906657511204266</v>
      </c>
      <c r="L32" s="50">
        <v>0.67389404974323</v>
      </c>
      <c r="M32" s="50">
        <v>-0.064712561934464</v>
      </c>
      <c r="N32" s="50">
        <v>-0.264949102735291</v>
      </c>
      <c r="O32" s="50">
        <v>0.367324853326006</v>
      </c>
      <c r="P32" s="50">
        <v>0.412458993508638</v>
      </c>
      <c r="Q32" s="50">
        <v>0.850458265208022</v>
      </c>
      <c r="R32" s="50">
        <v>0.828748273687516</v>
      </c>
      <c r="S32" s="50">
        <v>0.295606825721533</v>
      </c>
      <c r="T32" s="50">
        <v>-0.125613823380121</v>
      </c>
      <c r="U32" s="50">
        <v>-0.332016509050484</v>
      </c>
      <c r="V32" s="50">
        <v>-0.356994186325025</v>
      </c>
      <c r="W32" s="50">
        <v>0.233372018693169</v>
      </c>
      <c r="X32" s="50">
        <v>0.344651772889467</v>
      </c>
      <c r="Y32" s="50">
        <v>-0.430169709994261</v>
      </c>
      <c r="Z32" s="50">
        <v>0.811107063562778</v>
      </c>
      <c r="AA32" s="50">
        <v>0.368135913826009</v>
      </c>
      <c r="AB32" s="50">
        <v>-0.287828251655373</v>
      </c>
      <c r="AC32" s="50">
        <v>0.831958860445835</v>
      </c>
      <c r="AD32" s="50">
        <v>-0.149866744994849</v>
      </c>
      <c r="AE32" s="50">
        <v>-0.175743404379771</v>
      </c>
      <c r="AF32" s="50">
        <v>1</v>
      </c>
      <c r="AG32" s="50">
        <v>0.09595760626119</v>
      </c>
    </row>
    <row r="33" spans="1:33" ht="12.75">
      <c r="A33" s="49" t="s">
        <v>191</v>
      </c>
      <c r="B33" s="50">
        <v>0.502169445884047</v>
      </c>
      <c r="C33" s="50">
        <v>0.025003299276715</v>
      </c>
      <c r="D33" s="50">
        <v>-0.309751250934542</v>
      </c>
      <c r="E33" s="50">
        <v>0.080796196372956</v>
      </c>
      <c r="F33" s="50">
        <v>0.200039281132503</v>
      </c>
      <c r="G33" s="50">
        <v>-0.006051137891279</v>
      </c>
      <c r="H33" s="50">
        <v>-0.093669077505401</v>
      </c>
      <c r="I33" s="50">
        <v>0.008204954933457</v>
      </c>
      <c r="J33" s="50">
        <v>0.317767213564213</v>
      </c>
      <c r="K33" s="50">
        <v>-0.032249934780482</v>
      </c>
      <c r="L33" s="50">
        <v>-0.019894876055114</v>
      </c>
      <c r="M33" s="50">
        <v>0.1428970679681</v>
      </c>
      <c r="N33" s="50">
        <v>0.014306361124408</v>
      </c>
      <c r="O33" s="50">
        <v>0.40571072036287</v>
      </c>
      <c r="P33" s="50">
        <v>0.396634948504775</v>
      </c>
      <c r="Q33" s="50">
        <v>-0.053979653522147</v>
      </c>
      <c r="R33" s="50">
        <v>-0.025247727621211</v>
      </c>
      <c r="S33" s="50">
        <v>0.076523199652169</v>
      </c>
      <c r="T33" s="50">
        <v>-0.002225935037867</v>
      </c>
      <c r="U33" s="50">
        <v>0.208837314039637</v>
      </c>
      <c r="V33" s="50">
        <v>-0.004089259833191</v>
      </c>
      <c r="W33" s="50">
        <v>0.265428414777951</v>
      </c>
      <c r="X33" s="50">
        <v>-0.080003939688333</v>
      </c>
      <c r="Y33" s="50">
        <v>0.179070117549698</v>
      </c>
      <c r="Z33" s="50">
        <v>-0.022492016543586</v>
      </c>
      <c r="AA33" s="50">
        <v>-0.010934551161941</v>
      </c>
      <c r="AB33" s="50">
        <v>-0.079779088763212</v>
      </c>
      <c r="AC33" s="50">
        <v>0.020606102655309</v>
      </c>
      <c r="AD33" s="50">
        <v>0.073999162806158</v>
      </c>
      <c r="AE33" s="50">
        <v>0.044897948681939</v>
      </c>
      <c r="AF33" s="50">
        <v>0.09595760626119</v>
      </c>
      <c r="AG33" s="50">
        <v>1</v>
      </c>
    </row>
    <row r="34" ht="12.75">
      <c r="A34" s="49"/>
    </row>
    <row r="35" ht="12.75">
      <c r="A35" s="49"/>
    </row>
    <row r="36" ht="12.75">
      <c r="A36" s="49"/>
    </row>
    <row r="37" ht="12.75">
      <c r="A37" s="49"/>
    </row>
    <row r="38" ht="12.75">
      <c r="A38" s="49"/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ht="12.75">
      <c r="A51" s="49"/>
    </row>
    <row r="52" ht="12.75">
      <c r="A52" s="49"/>
    </row>
    <row r="53" ht="12.75">
      <c r="A53" s="49"/>
    </row>
    <row r="54" ht="12.75">
      <c r="A54" s="49"/>
    </row>
    <row r="55" ht="12.75">
      <c r="A55" s="49"/>
    </row>
    <row r="56" ht="12.75">
      <c r="A56" s="49"/>
    </row>
    <row r="57" ht="12.75">
      <c r="A57" s="49"/>
    </row>
    <row r="58" ht="12.75">
      <c r="A58" s="49"/>
    </row>
    <row r="59" ht="12.75">
      <c r="A59" s="49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</sheetData>
  <conditionalFormatting sqref="B2:AG33">
    <cfRule type="cellIs" priority="1" dxfId="0" operator="between" stopIfTrue="1">
      <formula>0.7</formula>
      <formula>0.9999999</formula>
    </cfRule>
    <cfRule type="cellIs" priority="2" dxfId="1" operator="lessThan" stopIfTrue="1">
      <formula>-0.7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119"/>
  <sheetViews>
    <sheetView tabSelected="1" zoomScale="75" zoomScaleNormal="75" workbookViewId="0" topLeftCell="A1">
      <pane xSplit="4416" ySplit="3984" topLeftCell="DU45" activePane="bottomRight" state="split"/>
      <selection pane="topLeft" activeCell="A1" sqref="A1"/>
      <selection pane="topRight" activeCell="EC1" sqref="EC1"/>
      <selection pane="bottomLeft" activeCell="B10" sqref="B10"/>
      <selection pane="bottomRight" activeCell="DY51" sqref="DY51"/>
    </sheetView>
  </sheetViews>
  <sheetFormatPr defaultColWidth="9.140625" defaultRowHeight="12.75"/>
  <cols>
    <col min="1" max="1" width="6.8515625" style="0" customWidth="1"/>
    <col min="2" max="2" width="25.140625" style="0" customWidth="1"/>
    <col min="3" max="70" width="9.140625" style="0" customWidth="1"/>
    <col min="71" max="71" width="13.140625" style="0" customWidth="1"/>
    <col min="72" max="72" width="12.7109375" style="0" customWidth="1"/>
    <col min="73" max="73" width="12.28125" style="10" customWidth="1"/>
    <col min="74" max="74" width="9.00390625" style="10" bestFit="1" customWidth="1"/>
    <col min="75" max="81" width="8.8515625" style="0" hidden="1" customWidth="1"/>
    <col min="82" max="82" width="6.140625" style="0" hidden="1" customWidth="1"/>
    <col min="91" max="94" width="9.140625" style="0" customWidth="1"/>
    <col min="95" max="95" width="11.8515625" style="0" customWidth="1"/>
    <col min="96" max="103" width="9.140625" style="0" customWidth="1"/>
    <col min="104" max="104" width="18.421875" style="0" bestFit="1" customWidth="1"/>
    <col min="105" max="105" width="21.7109375" style="0" customWidth="1"/>
    <col min="106" max="106" width="13.7109375" style="0" bestFit="1" customWidth="1"/>
    <col min="107" max="107" width="14.7109375" style="0" bestFit="1" customWidth="1"/>
    <col min="108" max="108" width="12.00390625" style="0" bestFit="1" customWidth="1"/>
    <col min="109" max="109" width="13.7109375" style="0" bestFit="1" customWidth="1"/>
    <col min="110" max="110" width="15.140625" style="0" bestFit="1" customWidth="1"/>
    <col min="111" max="111" width="13.7109375" style="0" bestFit="1" customWidth="1"/>
    <col min="112" max="112" width="15.7109375" style="0" bestFit="1" customWidth="1"/>
    <col min="113" max="113" width="14.7109375" style="0" bestFit="1" customWidth="1"/>
    <col min="114" max="114" width="13.7109375" style="0" bestFit="1" customWidth="1"/>
    <col min="115" max="115" width="16.140625" style="0" bestFit="1" customWidth="1"/>
    <col min="116" max="116" width="14.7109375" style="0" bestFit="1" customWidth="1"/>
    <col min="117" max="117" width="13.7109375" style="0" bestFit="1" customWidth="1"/>
    <col min="118" max="118" width="15.7109375" style="0" bestFit="1" customWidth="1"/>
    <col min="119" max="119" width="15.140625" style="0" bestFit="1" customWidth="1"/>
    <col min="120" max="120" width="14.00390625" style="0" bestFit="1" customWidth="1"/>
    <col min="121" max="121" width="10.8515625" style="0" customWidth="1"/>
    <col min="122" max="123" width="13.7109375" style="0" bestFit="1" customWidth="1"/>
    <col min="124" max="124" width="14.7109375" style="0" bestFit="1" customWidth="1"/>
    <col min="125" max="125" width="11.7109375" style="0" bestFit="1" customWidth="1"/>
    <col min="126" max="126" width="12.8515625" style="0" bestFit="1" customWidth="1"/>
    <col min="127" max="127" width="14.7109375" style="0" bestFit="1" customWidth="1"/>
    <col min="129" max="129" width="8.8515625" style="11" customWidth="1"/>
    <col min="130" max="130" width="15.28125" style="0" customWidth="1"/>
    <col min="131" max="131" width="13.7109375" style="0" customWidth="1"/>
    <col min="132" max="132" width="15.28125" style="0" customWidth="1"/>
    <col min="133" max="133" width="11.8515625" style="0" customWidth="1"/>
  </cols>
  <sheetData>
    <row r="1" spans="3:134" ht="254.25" customHeight="1"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53</v>
      </c>
      <c r="N1" s="2" t="s">
        <v>54</v>
      </c>
      <c r="O1" s="2" t="s">
        <v>55</v>
      </c>
      <c r="P1" s="2" t="s">
        <v>56</v>
      </c>
      <c r="Q1" s="2" t="s">
        <v>57</v>
      </c>
      <c r="R1" s="2" t="s">
        <v>58</v>
      </c>
      <c r="S1" s="2" t="s">
        <v>59</v>
      </c>
      <c r="T1" s="2" t="s">
        <v>60</v>
      </c>
      <c r="U1" s="2" t="s">
        <v>61</v>
      </c>
      <c r="V1" s="2" t="s">
        <v>62</v>
      </c>
      <c r="W1" s="2" t="s">
        <v>63</v>
      </c>
      <c r="X1" s="2" t="s">
        <v>64</v>
      </c>
      <c r="Y1" s="2" t="s">
        <v>65</v>
      </c>
      <c r="Z1" s="2" t="s">
        <v>66</v>
      </c>
      <c r="AA1" s="2" t="s">
        <v>67</v>
      </c>
      <c r="AB1" s="2" t="s">
        <v>68</v>
      </c>
      <c r="AC1" s="2" t="s">
        <v>69</v>
      </c>
      <c r="AD1" s="2" t="s">
        <v>70</v>
      </c>
      <c r="AE1" s="2" t="s">
        <v>71</v>
      </c>
      <c r="AF1" s="2" t="s">
        <v>72</v>
      </c>
      <c r="AG1" s="2" t="s">
        <v>73</v>
      </c>
      <c r="AH1" s="2" t="s">
        <v>74</v>
      </c>
      <c r="AI1" s="2" t="s">
        <v>75</v>
      </c>
      <c r="AJ1" s="2" t="s">
        <v>76</v>
      </c>
      <c r="AK1" s="2" t="s">
        <v>77</v>
      </c>
      <c r="AL1" s="2" t="s">
        <v>78</v>
      </c>
      <c r="AM1" s="2" t="s">
        <v>79</v>
      </c>
      <c r="AN1" s="2" t="s">
        <v>80</v>
      </c>
      <c r="AO1" s="2" t="s">
        <v>81</v>
      </c>
      <c r="AP1" s="2" t="s">
        <v>82</v>
      </c>
      <c r="AQ1" s="2" t="s">
        <v>83</v>
      </c>
      <c r="AR1" s="2" t="s">
        <v>84</v>
      </c>
      <c r="AS1" s="2" t="s">
        <v>85</v>
      </c>
      <c r="AT1" s="2" t="s">
        <v>86</v>
      </c>
      <c r="AU1" s="2" t="s">
        <v>87</v>
      </c>
      <c r="AV1" s="2" t="s">
        <v>88</v>
      </c>
      <c r="AW1" s="2" t="s">
        <v>89</v>
      </c>
      <c r="AX1" s="2" t="s">
        <v>90</v>
      </c>
      <c r="AY1" s="2" t="s">
        <v>91</v>
      </c>
      <c r="AZ1" s="2" t="s">
        <v>92</v>
      </c>
      <c r="BA1" s="2" t="s">
        <v>93</v>
      </c>
      <c r="BB1" s="2" t="s">
        <v>94</v>
      </c>
      <c r="BC1" s="2" t="s">
        <v>95</v>
      </c>
      <c r="BD1" s="2" t="s">
        <v>96</v>
      </c>
      <c r="BE1" s="2" t="s">
        <v>97</v>
      </c>
      <c r="BF1" s="2" t="s">
        <v>98</v>
      </c>
      <c r="BG1" s="2" t="s">
        <v>99</v>
      </c>
      <c r="BH1" s="2" t="s">
        <v>100</v>
      </c>
      <c r="BI1" s="2" t="s">
        <v>101</v>
      </c>
      <c r="BJ1" s="2" t="s">
        <v>102</v>
      </c>
      <c r="BK1" s="2" t="s">
        <v>103</v>
      </c>
      <c r="BL1" s="2" t="s">
        <v>104</v>
      </c>
      <c r="BM1" s="2" t="s">
        <v>105</v>
      </c>
      <c r="BN1" s="2" t="s">
        <v>106</v>
      </c>
      <c r="BO1" s="2" t="s">
        <v>107</v>
      </c>
      <c r="BP1" s="2" t="s">
        <v>108</v>
      </c>
      <c r="BQ1" s="2" t="s">
        <v>109</v>
      </c>
      <c r="BR1" s="2" t="s">
        <v>110</v>
      </c>
      <c r="BS1" s="2" t="s">
        <v>247</v>
      </c>
      <c r="BT1" s="2" t="s">
        <v>111</v>
      </c>
      <c r="BU1" s="9" t="s">
        <v>157</v>
      </c>
      <c r="BV1" s="21" t="s">
        <v>174</v>
      </c>
      <c r="BW1" s="2" t="s">
        <v>158</v>
      </c>
      <c r="BX1" s="2" t="s">
        <v>159</v>
      </c>
      <c r="BY1" s="2" t="s">
        <v>160</v>
      </c>
      <c r="BZ1" s="2" t="s">
        <v>161</v>
      </c>
      <c r="CA1" s="2" t="s">
        <v>162</v>
      </c>
      <c r="CB1" s="2" t="s">
        <v>163</v>
      </c>
      <c r="CC1" s="2" t="s">
        <v>164</v>
      </c>
      <c r="CD1" s="2" t="s">
        <v>165</v>
      </c>
      <c r="CE1" s="2" t="s">
        <v>166</v>
      </c>
      <c r="CF1" s="2" t="s">
        <v>167</v>
      </c>
      <c r="CG1" s="2" t="s">
        <v>168</v>
      </c>
      <c r="CH1" s="2" t="s">
        <v>169</v>
      </c>
      <c r="CI1" s="2" t="s">
        <v>170</v>
      </c>
      <c r="CJ1" s="2" t="s">
        <v>171</v>
      </c>
      <c r="CK1" s="2" t="s">
        <v>172</v>
      </c>
      <c r="CL1" s="2" t="s">
        <v>173</v>
      </c>
      <c r="CM1" s="9" t="s">
        <v>156</v>
      </c>
      <c r="CN1" s="2" t="s">
        <v>232</v>
      </c>
      <c r="CO1" s="2" t="s">
        <v>224</v>
      </c>
      <c r="CP1" s="2" t="s">
        <v>225</v>
      </c>
      <c r="CQ1" s="2" t="s">
        <v>226</v>
      </c>
      <c r="CR1" s="2" t="s">
        <v>227</v>
      </c>
      <c r="CS1" s="2" t="s">
        <v>228</v>
      </c>
      <c r="CT1" s="2" t="s">
        <v>229</v>
      </c>
      <c r="CU1" s="2" t="s">
        <v>230</v>
      </c>
      <c r="CV1" s="2" t="s">
        <v>231</v>
      </c>
      <c r="CW1" s="2" t="s">
        <v>234</v>
      </c>
      <c r="CX1" s="21" t="s">
        <v>235</v>
      </c>
      <c r="CY1" s="21" t="s">
        <v>233</v>
      </c>
      <c r="CZ1" s="2" t="s">
        <v>175</v>
      </c>
      <c r="DA1" s="2" t="s">
        <v>176</v>
      </c>
      <c r="DB1" s="2" t="s">
        <v>177</v>
      </c>
      <c r="DC1" s="2" t="s">
        <v>178</v>
      </c>
      <c r="DD1" s="2" t="s">
        <v>179</v>
      </c>
      <c r="DE1" s="2" t="s">
        <v>180</v>
      </c>
      <c r="DF1" s="2" t="s">
        <v>181</v>
      </c>
      <c r="DG1" s="21" t="s">
        <v>182</v>
      </c>
      <c r="DH1" s="2" t="s">
        <v>183</v>
      </c>
      <c r="DI1" s="2" t="s">
        <v>184</v>
      </c>
      <c r="DJ1" s="2" t="s">
        <v>185</v>
      </c>
      <c r="DK1" s="2" t="s">
        <v>186</v>
      </c>
      <c r="DL1" s="2" t="s">
        <v>187</v>
      </c>
      <c r="DM1" s="2" t="s">
        <v>188</v>
      </c>
      <c r="DN1" s="2" t="s">
        <v>189</v>
      </c>
      <c r="DO1" s="2" t="s">
        <v>190</v>
      </c>
      <c r="DP1" s="2" t="s">
        <v>191</v>
      </c>
      <c r="DQ1" s="2" t="s">
        <v>192</v>
      </c>
      <c r="DR1" s="21" t="s">
        <v>193</v>
      </c>
      <c r="DS1" s="21" t="s">
        <v>240</v>
      </c>
      <c r="DT1" s="21" t="s">
        <v>243</v>
      </c>
      <c r="DU1" s="21" t="s">
        <v>244</v>
      </c>
      <c r="DV1" s="21" t="s">
        <v>245</v>
      </c>
      <c r="DW1" s="21" t="s">
        <v>246</v>
      </c>
      <c r="DX1" s="21" t="s">
        <v>254</v>
      </c>
      <c r="DY1" s="51" t="s">
        <v>249</v>
      </c>
      <c r="DZ1" s="21" t="s">
        <v>250</v>
      </c>
      <c r="EA1" s="21" t="s">
        <v>251</v>
      </c>
      <c r="EB1" s="21" t="s">
        <v>252</v>
      </c>
      <c r="EC1" s="21" t="s">
        <v>253</v>
      </c>
      <c r="ED1" s="21" t="s">
        <v>255</v>
      </c>
    </row>
    <row r="2" spans="1:134" ht="12.75">
      <c r="A2" s="3" t="s">
        <v>112</v>
      </c>
      <c r="B2" t="s">
        <v>36</v>
      </c>
      <c r="C2" s="1">
        <v>23.051691104500005</v>
      </c>
      <c r="D2" s="1">
        <v>14.025845552250004</v>
      </c>
      <c r="E2" s="1">
        <v>5.1</v>
      </c>
      <c r="F2" s="1">
        <v>6</v>
      </c>
      <c r="G2" s="1">
        <v>5.55</v>
      </c>
      <c r="H2" s="1">
        <v>4.350563701500002</v>
      </c>
      <c r="I2" s="1">
        <v>10</v>
      </c>
      <c r="J2" s="1">
        <v>7.175281850750001</v>
      </c>
      <c r="K2" s="1">
        <v>0.86298872597</v>
      </c>
      <c r="L2" s="1">
        <v>1.1129887259700002</v>
      </c>
      <c r="M2" s="1">
        <v>0.9879887259699999</v>
      </c>
      <c r="N2" s="1">
        <v>2.519549038799998</v>
      </c>
      <c r="O2" s="1">
        <v>7.818421635799993</v>
      </c>
      <c r="P2" s="1">
        <v>5.168985337299996</v>
      </c>
      <c r="Q2" s="1">
        <v>0.056103382209000005</v>
      </c>
      <c r="R2" s="1">
        <v>0.09350563701500003</v>
      </c>
      <c r="S2" s="1">
        <v>0.07480450961200001</v>
      </c>
      <c r="T2" s="1">
        <v>1</v>
      </c>
      <c r="U2" s="1">
        <v>2.870112740300001</v>
      </c>
      <c r="V2" s="1">
        <v>1.9350563701500003</v>
      </c>
      <c r="W2" s="1">
        <v>12.250936602124202</v>
      </c>
      <c r="X2" s="1">
        <v>27.402254806000006</v>
      </c>
      <c r="Y2" s="1">
        <v>19.826600054625803</v>
      </c>
      <c r="Z2" s="1">
        <v>5.279147850504201</v>
      </c>
      <c r="AA2" s="1">
        <v>6</v>
      </c>
      <c r="AB2" s="1">
        <v>5.639569574688398</v>
      </c>
      <c r="AC2" s="1">
        <v>4.350563701500002</v>
      </c>
      <c r="AD2" s="1">
        <v>9.726990719372798</v>
      </c>
      <c r="AE2" s="1">
        <v>7.038777210436401</v>
      </c>
      <c r="AF2" s="1">
        <v>1.1436439287575992</v>
      </c>
      <c r="AG2" s="1">
        <v>1.40473609213056</v>
      </c>
      <c r="AH2" s="1">
        <v>1.2741944933553935</v>
      </c>
      <c r="AI2" s="1">
        <v>2.895299298751104</v>
      </c>
      <c r="AJ2" s="1">
        <v>11.555784022550021</v>
      </c>
      <c r="AK2" s="1">
        <v>7.225537310086862</v>
      </c>
      <c r="AL2" s="1">
        <v>0.055420859007432</v>
      </c>
      <c r="AM2" s="1">
        <v>0.09350563701500003</v>
      </c>
      <c r="AN2" s="1">
        <v>0.07446338035882828</v>
      </c>
      <c r="AO2" s="1">
        <v>0.8208521494957985</v>
      </c>
      <c r="AP2" s="1">
        <v>2.2217823595673987</v>
      </c>
      <c r="AQ2" s="1">
        <v>1.5213172545315983</v>
      </c>
      <c r="AR2" s="1">
        <v>26.75281850750001</v>
      </c>
      <c r="AS2" s="1">
        <v>36.10338220900002</v>
      </c>
      <c r="AT2" s="1">
        <v>31.42810035825001</v>
      </c>
      <c r="AU2" s="1">
        <v>5.6</v>
      </c>
      <c r="AV2" s="1">
        <v>6</v>
      </c>
      <c r="AW2" s="1">
        <v>5.8</v>
      </c>
      <c r="AX2" s="1">
        <v>4.350563701500002</v>
      </c>
      <c r="AY2" s="1">
        <v>9.4804509612</v>
      </c>
      <c r="AZ2" s="1">
        <v>6.9155073313500015</v>
      </c>
      <c r="BA2" s="1">
        <v>1.6675281850750001</v>
      </c>
      <c r="BB2" s="1">
        <v>1.9545394591050005</v>
      </c>
      <c r="BC2" s="1">
        <v>1.81103382209</v>
      </c>
      <c r="BD2" s="1">
        <v>2.598615306740292</v>
      </c>
      <c r="BE2" s="1">
        <v>13.040932734417959</v>
      </c>
      <c r="BF2" s="1">
        <v>7.819774020579125</v>
      </c>
      <c r="BG2" s="1">
        <v>0.05480450961200001</v>
      </c>
      <c r="BH2" s="1">
        <v>0.09350563701500003</v>
      </c>
      <c r="BI2" s="1">
        <v>0.07415507331350002</v>
      </c>
      <c r="BJ2" s="1">
        <v>0.5</v>
      </c>
      <c r="BK2" s="1">
        <v>1</v>
      </c>
      <c r="BL2" s="1">
        <v>0.75</v>
      </c>
      <c r="BM2" s="26">
        <v>16376.165261799224</v>
      </c>
      <c r="BN2" s="26">
        <v>33121.890521142996</v>
      </c>
      <c r="BO2" s="26">
        <v>24749.02789595403</v>
      </c>
      <c r="BP2" s="26">
        <v>410403.0552667353</v>
      </c>
      <c r="BQ2" s="26">
        <v>685732.9991368789</v>
      </c>
      <c r="BR2" s="26">
        <v>548068.0271974565</v>
      </c>
      <c r="BS2" s="1">
        <f>((12*J2)+(24*AE2)+(24*AZ2))/60</f>
        <v>7.016770186864562</v>
      </c>
      <c r="BT2" s="26">
        <v>416334.123835551</v>
      </c>
      <c r="BU2" s="29">
        <v>417893.687055</v>
      </c>
      <c r="BV2" s="33">
        <f>(BT2/BU2)*100</f>
        <v>99.62680383366411</v>
      </c>
      <c r="BW2">
        <v>0</v>
      </c>
      <c r="BX2">
        <v>0</v>
      </c>
      <c r="BY2">
        <v>362257.625370951</v>
      </c>
      <c r="BZ2">
        <v>54076.4984646</v>
      </c>
      <c r="CA2">
        <v>0</v>
      </c>
      <c r="CB2">
        <v>0</v>
      </c>
      <c r="CC2">
        <v>0</v>
      </c>
      <c r="CD2">
        <v>0</v>
      </c>
      <c r="CE2" s="1">
        <v>0</v>
      </c>
      <c r="CF2" s="1">
        <v>0</v>
      </c>
      <c r="CG2" s="1">
        <v>87.01127403000004</v>
      </c>
      <c r="CH2" s="1">
        <v>12.988725969999958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26">
        <f>(BM2*BU2)/1000000</f>
        <v>6843.496081075287</v>
      </c>
      <c r="CO2" s="26">
        <f>(BN2*BU2)/100000</f>
        <v>138414.289521125</v>
      </c>
      <c r="CP2" s="26">
        <f>(BO2*BU2)/1000000</f>
        <v>10342.462518467277</v>
      </c>
      <c r="CQ2" s="27">
        <f>(12*Q2)+(24*AL2)+(24*BG2)</f>
        <v>3.318649433374368</v>
      </c>
      <c r="CR2" s="27">
        <f>(12*R2)+(24*AM2)+(24*BH2)</f>
        <v>5.610338220900002</v>
      </c>
      <c r="CS2" s="27">
        <f>(12*S2)+(24*AN2)+(24*BI2)</f>
        <v>4.464497003479879</v>
      </c>
      <c r="CT2" s="28">
        <f>(CQ2/(12*3.28))*BU2</f>
        <v>35234.8233677795</v>
      </c>
      <c r="CU2" s="28">
        <f>(CR2/(12*3.28))*BU2</f>
        <v>59566.182031440316</v>
      </c>
      <c r="CV2" s="28">
        <f>(CS2/(12*3.28))*BU2</f>
        <v>47400.53642353165</v>
      </c>
      <c r="CW2">
        <f>(BU2*BP2)/1000</f>
        <v>171504845.94405293</v>
      </c>
      <c r="CX2">
        <f>(BU2*BQ2)/1000</f>
        <v>286563491.34459347</v>
      </c>
      <c r="CY2">
        <f>(BU2*BR2)/1000</f>
        <v>229034168.6425051</v>
      </c>
      <c r="CZ2" s="11">
        <v>121.423</v>
      </c>
      <c r="DA2" s="11">
        <v>12.6067</v>
      </c>
      <c r="DB2" s="27">
        <v>3.01</v>
      </c>
      <c r="DC2" s="27">
        <v>8.17</v>
      </c>
      <c r="DD2" s="27">
        <v>15.48</v>
      </c>
      <c r="DE2" s="27">
        <v>9.46</v>
      </c>
      <c r="DF2" s="27">
        <v>0</v>
      </c>
      <c r="DG2" s="27">
        <v>43.87</v>
      </c>
      <c r="DH2" s="27">
        <v>7.53</v>
      </c>
      <c r="DI2" s="27">
        <v>0</v>
      </c>
      <c r="DJ2" s="27">
        <v>0.22</v>
      </c>
      <c r="DK2" s="27">
        <v>7.1</v>
      </c>
      <c r="DL2" s="27">
        <v>0</v>
      </c>
      <c r="DM2" s="27">
        <v>3.44</v>
      </c>
      <c r="DN2" s="27">
        <v>1.72</v>
      </c>
      <c r="DO2" s="27">
        <v>0</v>
      </c>
      <c r="DP2" s="27">
        <v>26.7546</v>
      </c>
      <c r="DQ2" t="s">
        <v>194</v>
      </c>
      <c r="DR2" t="s">
        <v>195</v>
      </c>
      <c r="DS2" s="11">
        <v>1</v>
      </c>
      <c r="DT2">
        <v>1</v>
      </c>
      <c r="DU2">
        <f>IF(DS2=1,IF(DT2=1,1,0),0)</f>
        <v>1</v>
      </c>
      <c r="DV2">
        <f>IF(DS2=1,IF(DT2=2,1,0),0)</f>
        <v>0</v>
      </c>
      <c r="DW2">
        <f>IF(DS2=1,IF(DT2=0,1,0),0)</f>
        <v>0</v>
      </c>
      <c r="DX2">
        <f>1.54-0.00056*CZ2</f>
        <v>1.47200312</v>
      </c>
      <c r="DY2" s="11">
        <f>DX2*BU2/1000</f>
        <v>615.1408111732636</v>
      </c>
      <c r="DZ2">
        <f>IF(DS2=1,DY2,0)</f>
        <v>615.1408111732636</v>
      </c>
      <c r="EA2">
        <f>IF(DS2=1,CN2,0)</f>
        <v>6843.496081075287</v>
      </c>
      <c r="EB2">
        <f>IF(DS2=1,CO2,0)</f>
        <v>138414.289521125</v>
      </c>
      <c r="EC2">
        <f>IF(DS2=1,CP2,0)</f>
        <v>10342.462518467277</v>
      </c>
      <c r="ED2" s="1">
        <f>DP2/(BU2/1000000)</f>
        <v>64.02250339924079</v>
      </c>
    </row>
    <row r="3" spans="1:134" ht="12.75">
      <c r="A3" s="3" t="s">
        <v>113</v>
      </c>
      <c r="B3" t="s">
        <v>31</v>
      </c>
      <c r="C3" s="1">
        <v>8.496362937428563</v>
      </c>
      <c r="D3" s="1">
        <v>5.657015069913483</v>
      </c>
      <c r="E3" s="1">
        <v>5.20509373977681</v>
      </c>
      <c r="F3" s="1">
        <v>6.898492007585596</v>
      </c>
      <c r="G3" s="1">
        <v>6.051792873681204</v>
      </c>
      <c r="H3" s="1">
        <v>3.3780398174546344</v>
      </c>
      <c r="I3" s="1">
        <v>10.088765145693811</v>
      </c>
      <c r="J3" s="1">
        <v>6.733402481574221</v>
      </c>
      <c r="K3" s="1">
        <v>1.2986377785309249</v>
      </c>
      <c r="L3" s="1">
        <v>1.5675580194554848</v>
      </c>
      <c r="M3" s="1">
        <v>1.4330978989932053</v>
      </c>
      <c r="N3" s="1">
        <v>4.785663030841697</v>
      </c>
      <c r="O3" s="1">
        <v>15.8531525608909</v>
      </c>
      <c r="P3" s="1">
        <v>10.3194077958663</v>
      </c>
      <c r="Q3" s="1">
        <v>0.05310947622121841</v>
      </c>
      <c r="R3" s="1">
        <v>0.07679932391732072</v>
      </c>
      <c r="S3" s="1">
        <v>0.06495440006926957</v>
      </c>
      <c r="T3" s="1">
        <v>0.8315188695586971</v>
      </c>
      <c r="U3" s="1">
        <v>2.4140549281294033</v>
      </c>
      <c r="V3" s="1">
        <v>1.6227868988440504</v>
      </c>
      <c r="W3" s="1">
        <v>2.6901191870840244</v>
      </c>
      <c r="X3" s="1">
        <v>8.323492206362848</v>
      </c>
      <c r="Y3" s="1">
        <v>5.506805611542226</v>
      </c>
      <c r="Z3" s="1">
        <v>5.216864755861351</v>
      </c>
      <c r="AA3" s="1">
        <v>6.9513405892862465</v>
      </c>
      <c r="AB3" s="1">
        <v>6.084102943416083</v>
      </c>
      <c r="AC3" s="1">
        <v>3.105739831614866</v>
      </c>
      <c r="AD3" s="1">
        <v>10.47276928136642</v>
      </c>
      <c r="AE3" s="1">
        <v>6.789254278558734</v>
      </c>
      <c r="AF3" s="1">
        <v>1.326536582839812</v>
      </c>
      <c r="AG3" s="1">
        <v>1.6000319309822084</v>
      </c>
      <c r="AH3" s="1">
        <v>1.463284476494719</v>
      </c>
      <c r="AI3" s="1">
        <v>5.454224651388883</v>
      </c>
      <c r="AJ3" s="1">
        <v>19.143234042166604</v>
      </c>
      <c r="AK3" s="1">
        <v>12.29872913489969</v>
      </c>
      <c r="AL3" s="1">
        <v>0.051354359927917786</v>
      </c>
      <c r="AM3" s="1">
        <v>0.07446604553922934</v>
      </c>
      <c r="AN3" s="1">
        <v>0.06291040752200595</v>
      </c>
      <c r="AO3" s="1">
        <v>0.6712858221198376</v>
      </c>
      <c r="AP3" s="1">
        <v>1.6208769674915375</v>
      </c>
      <c r="AQ3" s="1">
        <v>1.1460816656479698</v>
      </c>
      <c r="AR3" s="1">
        <v>2.2894935329926085</v>
      </c>
      <c r="AS3" s="1">
        <v>7.431395875750252</v>
      </c>
      <c r="AT3" s="1">
        <v>4.860444704371432</v>
      </c>
      <c r="AU3" s="1">
        <v>5.2521778041149725</v>
      </c>
      <c r="AV3" s="1">
        <v>7.015995065371127</v>
      </c>
      <c r="AW3" s="1">
        <v>6.134086434743051</v>
      </c>
      <c r="AX3" s="1">
        <v>2.8956978498703756</v>
      </c>
      <c r="AY3" s="1">
        <v>10.76259910074309</v>
      </c>
      <c r="AZ3" s="1">
        <v>6.829148475306731</v>
      </c>
      <c r="BA3" s="1">
        <v>1.3408550484815334</v>
      </c>
      <c r="BB3" s="1">
        <v>1.6207817735091785</v>
      </c>
      <c r="BC3" s="1">
        <v>1.4808184109953564</v>
      </c>
      <c r="BD3" s="1">
        <v>6.658451793377033</v>
      </c>
      <c r="BE3" s="1">
        <v>26.03995277670743</v>
      </c>
      <c r="BF3" s="1">
        <v>16.34920228504223</v>
      </c>
      <c r="BG3" s="1">
        <v>0.04945184699549552</v>
      </c>
      <c r="BH3" s="1">
        <v>0.0732367655918783</v>
      </c>
      <c r="BI3" s="1">
        <v>0.06134430629368692</v>
      </c>
      <c r="BJ3" s="1">
        <v>0.4942610793924755</v>
      </c>
      <c r="BK3" s="1">
        <v>1.0455356773876145</v>
      </c>
      <c r="BL3" s="1">
        <v>0.7698983783900452</v>
      </c>
      <c r="BM3" s="26">
        <v>14669.003124198407</v>
      </c>
      <c r="BN3" s="26">
        <v>29785.086135191927</v>
      </c>
      <c r="BO3" s="26">
        <v>22227.044629714288</v>
      </c>
      <c r="BP3" s="26">
        <v>52377.16513671911</v>
      </c>
      <c r="BQ3" s="26">
        <v>171260.8876960073</v>
      </c>
      <c r="BR3" s="26">
        <v>111819.02641615194</v>
      </c>
      <c r="BS3" s="1">
        <f aca="true" t="shared" si="0" ref="BS3:BS45">((12*J3)+(24*AE3)+(24*AZ3))/60</f>
        <v>6.79404159786103</v>
      </c>
      <c r="BT3" s="26">
        <v>15419083.998579165</v>
      </c>
      <c r="BU3" s="29">
        <v>15429605.2273</v>
      </c>
      <c r="BV3" s="33">
        <f aca="true" t="shared" si="1" ref="BV3:BV45">(BT3/BU3)*100</f>
        <v>99.93181141989156</v>
      </c>
      <c r="BW3">
        <v>6840.4575238</v>
      </c>
      <c r="BX3">
        <v>1202938.4550790654</v>
      </c>
      <c r="BY3">
        <v>9187785.748238524</v>
      </c>
      <c r="BZ3">
        <v>4622964.432845748</v>
      </c>
      <c r="CA3">
        <v>7666.036506072</v>
      </c>
      <c r="CB3">
        <v>382661.89245935006</v>
      </c>
      <c r="CC3">
        <v>0</v>
      </c>
      <c r="CD3">
        <v>0</v>
      </c>
      <c r="CE3" s="1">
        <v>0.04436357908440173</v>
      </c>
      <c r="CF3" s="1">
        <v>7.801620739532346</v>
      </c>
      <c r="CG3" s="1">
        <v>59.587104844134444</v>
      </c>
      <c r="CH3" s="1">
        <v>29.982095131408222</v>
      </c>
      <c r="CI3" s="1">
        <v>0.049717846447807204</v>
      </c>
      <c r="CJ3" s="1">
        <v>2.4817420574050413</v>
      </c>
      <c r="CK3" s="1">
        <v>0</v>
      </c>
      <c r="CL3" s="1">
        <v>0</v>
      </c>
      <c r="CM3" s="1">
        <v>8.585449091654592</v>
      </c>
      <c r="CN3" s="26">
        <f aca="true" t="shared" si="2" ref="CN3:CN45">(BM3*BU3)/1000000</f>
        <v>226336.92728441177</v>
      </c>
      <c r="CO3" s="26">
        <f aca="true" t="shared" si="3" ref="CO3:CO45">(BN3*BU3)/100000</f>
        <v>4595721.20727138</v>
      </c>
      <c r="CP3" s="26">
        <f aca="true" t="shared" si="4" ref="CP3:CP45">(BO3*BU3)/1000000</f>
        <v>342954.5240060699</v>
      </c>
      <c r="CQ3" s="27">
        <f aca="true" t="shared" si="5" ref="CQ3:CQ45">(12*Q3)+(24*AL3)+(24*BG3)</f>
        <v>3.0566626808165402</v>
      </c>
      <c r="CR3" s="27">
        <f aca="true" t="shared" si="6" ref="CR3:CR45">(12*R3)+(24*AM3)+(24*BH3)</f>
        <v>4.466459354154432</v>
      </c>
      <c r="CS3" s="27">
        <f aca="true" t="shared" si="7" ref="CS3:CS45">(12*S3)+(24*AN3)+(24*BI3)</f>
        <v>3.761565932407864</v>
      </c>
      <c r="CT3" s="28">
        <f aca="true" t="shared" si="8" ref="CT3:CT45">(CQ3/(12*3.28))*BU3</f>
        <v>1198249.4532017207</v>
      </c>
      <c r="CU3" s="28">
        <f aca="true" t="shared" si="9" ref="CU3:CU45">(CR3/(12*3.28))*BU3</f>
        <v>1750907.1290239892</v>
      </c>
      <c r="CV3" s="28">
        <f aca="true" t="shared" si="10" ref="CV3:CV45">(CS3/(12*3.28))*BU3</f>
        <v>1474580.2178230176</v>
      </c>
      <c r="CW3">
        <f aca="true" t="shared" si="11" ref="CW3:CW45">(BU3*BP3)/1000</f>
        <v>808158980.9846764</v>
      </c>
      <c r="CX3">
        <f aca="true" t="shared" si="12" ref="CX3:CX45">(BU3*BQ3)/1000</f>
        <v>2642487888.0263524</v>
      </c>
      <c r="CY3">
        <f aca="true" t="shared" si="13" ref="CY3:CY45">(BU3*BR3)/1000</f>
        <v>1725323434.502255</v>
      </c>
      <c r="CZ3" s="11">
        <v>132.792</v>
      </c>
      <c r="DA3" s="11">
        <v>14.0794</v>
      </c>
      <c r="DB3" s="27">
        <v>2.47</v>
      </c>
      <c r="DC3" s="27">
        <v>12.76</v>
      </c>
      <c r="DD3" s="27">
        <v>8.18</v>
      </c>
      <c r="DE3" s="27">
        <v>17.92</v>
      </c>
      <c r="DF3" s="27">
        <v>0.16</v>
      </c>
      <c r="DG3" s="27">
        <v>35.39</v>
      </c>
      <c r="DH3" s="27">
        <v>8.87</v>
      </c>
      <c r="DI3" s="27">
        <v>0</v>
      </c>
      <c r="DJ3" s="27">
        <v>0.09</v>
      </c>
      <c r="DK3" s="27">
        <v>11.45</v>
      </c>
      <c r="DL3" s="27">
        <v>0</v>
      </c>
      <c r="DM3" s="27">
        <v>2.25</v>
      </c>
      <c r="DN3" s="27">
        <v>0.36</v>
      </c>
      <c r="DO3" s="27">
        <v>0.1</v>
      </c>
      <c r="DP3" s="27">
        <v>77.6998</v>
      </c>
      <c r="DQ3" t="s">
        <v>196</v>
      </c>
      <c r="DR3" t="s">
        <v>197</v>
      </c>
      <c r="DS3" s="11">
        <v>1</v>
      </c>
      <c r="DT3">
        <v>1</v>
      </c>
      <c r="DU3">
        <f aca="true" t="shared" si="14" ref="DU3:DU45">IF(DS3=1,IF(DT3=1,1,0),0)</f>
        <v>1</v>
      </c>
      <c r="DV3">
        <f aca="true" t="shared" si="15" ref="DV3:DV45">IF(DS3=1,IF(DT3=2,1,0),0)</f>
        <v>0</v>
      </c>
      <c r="DW3">
        <f aca="true" t="shared" si="16" ref="DW3:DW45">IF(DS3=1,IF(DT3=0,1,0),0)</f>
        <v>0</v>
      </c>
      <c r="DX3">
        <f aca="true" t="shared" si="17" ref="DX3:DX45">1.54-0.00056*CZ3</f>
        <v>1.4656364800000001</v>
      </c>
      <c r="DY3" s="11">
        <f aca="true" t="shared" si="18" ref="DY3:DY45">DX3*BU3/1000</f>
        <v>22614.192293129574</v>
      </c>
      <c r="DZ3">
        <f aca="true" t="shared" si="19" ref="DZ3:DZ45">IF(DS3=1,DY3,0)</f>
        <v>22614.192293129574</v>
      </c>
      <c r="EA3">
        <f aca="true" t="shared" si="20" ref="EA3:EA45">IF(DS3=1,CN3,0)</f>
        <v>226336.92728441177</v>
      </c>
      <c r="EB3">
        <f aca="true" t="shared" si="21" ref="EB3:EB45">IF(DS3=1,CO3,0)</f>
        <v>4595721.20727138</v>
      </c>
      <c r="EC3">
        <f aca="true" t="shared" si="22" ref="EC3:EC45">IF(DS3=1,CP3,0)</f>
        <v>342954.5240060699</v>
      </c>
      <c r="ED3" s="1">
        <f aca="true" t="shared" si="23" ref="ED3:ED45">DP3/(BU3/1000000)</f>
        <v>5.035760724618134</v>
      </c>
    </row>
    <row r="4" spans="1:134" ht="12.75">
      <c r="A4" s="3" t="s">
        <v>114</v>
      </c>
      <c r="B4" t="s">
        <v>27</v>
      </c>
      <c r="C4" s="1">
        <v>14.111242531380098</v>
      </c>
      <c r="D4" s="1">
        <v>10.898311838475962</v>
      </c>
      <c r="E4" s="1">
        <v>5.1270094039990335</v>
      </c>
      <c r="F4" s="1">
        <v>6.2801600589051</v>
      </c>
      <c r="G4" s="1">
        <v>5.70358473145207</v>
      </c>
      <c r="H4" s="1">
        <v>2.790948238342229</v>
      </c>
      <c r="I4" s="1">
        <v>9.790808308371133</v>
      </c>
      <c r="J4" s="1">
        <v>6.290878273356679</v>
      </c>
      <c r="K4" s="1">
        <v>1.1598367407454386</v>
      </c>
      <c r="L4" s="1">
        <v>1.413559854936132</v>
      </c>
      <c r="M4" s="1">
        <v>1.2866982978407855</v>
      </c>
      <c r="N4" s="1">
        <v>5.24924419715607</v>
      </c>
      <c r="O4" s="1">
        <v>20.383718904478805</v>
      </c>
      <c r="P4" s="1">
        <v>12.816481550817441</v>
      </c>
      <c r="Q4" s="1">
        <v>0.06582087322577328</v>
      </c>
      <c r="R4" s="1">
        <v>0.1090228745700496</v>
      </c>
      <c r="S4" s="1">
        <v>0.08742187389791146</v>
      </c>
      <c r="T4" s="1">
        <v>2.4253465851362215</v>
      </c>
      <c r="U4" s="1">
        <v>6.301983734396815</v>
      </c>
      <c r="V4" s="1">
        <v>4.363665159766518</v>
      </c>
      <c r="W4" s="1">
        <v>6.497277237390281</v>
      </c>
      <c r="X4" s="1">
        <v>12.42427731119704</v>
      </c>
      <c r="Y4" s="1">
        <v>9.460777202626936</v>
      </c>
      <c r="Z4" s="1">
        <v>5.196903794663293</v>
      </c>
      <c r="AA4" s="1">
        <v>6.407393703692854</v>
      </c>
      <c r="AB4" s="1">
        <v>5.802149127240752</v>
      </c>
      <c r="AC4" s="1">
        <v>1.8306657622700913</v>
      </c>
      <c r="AD4" s="1">
        <v>9.675892811115062</v>
      </c>
      <c r="AE4" s="1">
        <v>5.753278865554283</v>
      </c>
      <c r="AF4" s="1">
        <v>1.2465443514839294</v>
      </c>
      <c r="AG4" s="1">
        <v>1.5017674087934065</v>
      </c>
      <c r="AH4" s="1">
        <v>1.3741561253594599</v>
      </c>
      <c r="AI4" s="1">
        <v>7.226625347018991</v>
      </c>
      <c r="AJ4" s="1">
        <v>29.612891267349113</v>
      </c>
      <c r="AK4" s="1">
        <v>18.419758291743385</v>
      </c>
      <c r="AL4" s="1">
        <v>0.058372908347028477</v>
      </c>
      <c r="AM4" s="1">
        <v>0.09938129212441074</v>
      </c>
      <c r="AN4" s="1">
        <v>0.07887707260076282</v>
      </c>
      <c r="AO4" s="1">
        <v>1.9840156828733544</v>
      </c>
      <c r="AP4" s="1">
        <v>3.9711954171594175</v>
      </c>
      <c r="AQ4" s="1">
        <v>2.9776060151864536</v>
      </c>
      <c r="AR4" s="1">
        <v>4.686034066513256</v>
      </c>
      <c r="AS4" s="1">
        <v>10.043366400369077</v>
      </c>
      <c r="AT4" s="1">
        <v>7.364700233441166</v>
      </c>
      <c r="AU4" s="1">
        <v>5.319806584818292</v>
      </c>
      <c r="AV4" s="1">
        <v>6.571253536007694</v>
      </c>
      <c r="AW4" s="1">
        <v>5.945530060412996</v>
      </c>
      <c r="AX4" s="1">
        <v>1.1014524583686143</v>
      </c>
      <c r="AY4" s="1">
        <v>9.723574289426614</v>
      </c>
      <c r="AZ4" s="1">
        <v>5.412513373897614</v>
      </c>
      <c r="BA4" s="1">
        <v>1.3013190561755759</v>
      </c>
      <c r="BB4" s="1">
        <v>1.5577389374447745</v>
      </c>
      <c r="BC4" s="1">
        <v>1.4295289968101756</v>
      </c>
      <c r="BD4" s="1">
        <v>10.55020554812595</v>
      </c>
      <c r="BE4" s="1">
        <v>48.071853095533164</v>
      </c>
      <c r="BF4" s="1">
        <v>29.311029321829555</v>
      </c>
      <c r="BG4" s="1">
        <v>0.05395921045726233</v>
      </c>
      <c r="BH4" s="1">
        <v>0.09333656285715117</v>
      </c>
      <c r="BI4" s="1">
        <v>0.07364788665720677</v>
      </c>
      <c r="BJ4" s="1">
        <v>1.544399926698042</v>
      </c>
      <c r="BK4" s="1">
        <v>2.6814547719773763</v>
      </c>
      <c r="BL4" s="1">
        <v>2.1129273493377094</v>
      </c>
      <c r="BM4" s="26">
        <v>20806.246622352282</v>
      </c>
      <c r="BN4" s="26">
        <v>41318.56923372041</v>
      </c>
      <c r="BO4" s="26">
        <v>31062.4079277023</v>
      </c>
      <c r="BP4" s="26">
        <v>80590.77882912522</v>
      </c>
      <c r="BQ4" s="26">
        <v>180928.82348285342</v>
      </c>
      <c r="BR4" s="26">
        <v>130759.80115607346</v>
      </c>
      <c r="BS4" s="1">
        <f t="shared" si="0"/>
        <v>5.724492550452095</v>
      </c>
      <c r="BT4" s="26">
        <v>37438687.4032381</v>
      </c>
      <c r="BU4" s="29">
        <v>37437216.5208</v>
      </c>
      <c r="BV4" s="33">
        <f t="shared" si="1"/>
        <v>100.00392893108729</v>
      </c>
      <c r="BW4">
        <v>18281.8548108</v>
      </c>
      <c r="BX4">
        <v>2076330.8148537697</v>
      </c>
      <c r="BY4">
        <v>23270972.28951644</v>
      </c>
      <c r="BZ4">
        <v>10319595.777697552</v>
      </c>
      <c r="CA4">
        <v>811696.146206473</v>
      </c>
      <c r="CB4">
        <v>1038393.62965005</v>
      </c>
      <c r="CC4">
        <v>0</v>
      </c>
      <c r="CD4">
        <v>0</v>
      </c>
      <c r="CE4" s="1">
        <v>0.04883145237944102</v>
      </c>
      <c r="CF4" s="1">
        <v>5.545949815201551</v>
      </c>
      <c r="CG4" s="1">
        <v>62.157553866334844</v>
      </c>
      <c r="CH4" s="1">
        <v>27.563989267436234</v>
      </c>
      <c r="CI4" s="1">
        <v>2.168067853084691</v>
      </c>
      <c r="CJ4" s="1">
        <v>2.77358449687592</v>
      </c>
      <c r="CK4" s="1">
        <v>0</v>
      </c>
      <c r="CL4" s="1">
        <v>0</v>
      </c>
      <c r="CM4" s="1">
        <v>14.364990973795301</v>
      </c>
      <c r="CN4" s="26">
        <f t="shared" si="2"/>
        <v>778927.9597861661</v>
      </c>
      <c r="CO4" s="26">
        <f t="shared" si="3"/>
        <v>15468522.227324562</v>
      </c>
      <c r="CP4" s="26">
        <f t="shared" si="4"/>
        <v>1162890.0912468054</v>
      </c>
      <c r="CQ4" s="27">
        <f t="shared" si="5"/>
        <v>3.485821330012259</v>
      </c>
      <c r="CR4" s="27">
        <f t="shared" si="6"/>
        <v>5.933503014398081</v>
      </c>
      <c r="CS4" s="27">
        <f t="shared" si="7"/>
        <v>4.709661508966208</v>
      </c>
      <c r="CT4" s="28">
        <f t="shared" si="8"/>
        <v>3315534.753162906</v>
      </c>
      <c r="CU4" s="28">
        <f t="shared" si="9"/>
        <v>5643644.234675825</v>
      </c>
      <c r="CV4" s="28">
        <f t="shared" si="10"/>
        <v>4479588.863080427</v>
      </c>
      <c r="CW4">
        <f t="shared" si="11"/>
        <v>3017094436.605866</v>
      </c>
      <c r="CX4">
        <f t="shared" si="12"/>
        <v>6773471539.581187</v>
      </c>
      <c r="CY4">
        <f t="shared" si="13"/>
        <v>4895282988.096677</v>
      </c>
      <c r="CZ4" s="11">
        <v>149.017</v>
      </c>
      <c r="DA4" s="11">
        <v>10.4773</v>
      </c>
      <c r="DB4" s="27">
        <v>1</v>
      </c>
      <c r="DC4" s="27">
        <v>7.37</v>
      </c>
      <c r="DD4" s="27">
        <v>9.99</v>
      </c>
      <c r="DE4" s="27">
        <v>22.65</v>
      </c>
      <c r="DF4" s="27">
        <v>0.4</v>
      </c>
      <c r="DG4" s="27">
        <v>26.83</v>
      </c>
      <c r="DH4" s="27">
        <v>17.61</v>
      </c>
      <c r="DI4" s="27">
        <v>0</v>
      </c>
      <c r="DJ4" s="27">
        <v>0.15</v>
      </c>
      <c r="DK4" s="27">
        <v>8.92</v>
      </c>
      <c r="DL4" s="27">
        <v>0</v>
      </c>
      <c r="DM4" s="27">
        <v>3.94</v>
      </c>
      <c r="DN4" s="27">
        <v>1.1</v>
      </c>
      <c r="DO4" s="27">
        <v>0.04</v>
      </c>
      <c r="DP4" s="27">
        <v>3110.92</v>
      </c>
      <c r="DQ4" t="s">
        <v>196</v>
      </c>
      <c r="DR4" t="s">
        <v>197</v>
      </c>
      <c r="DS4" s="11">
        <v>1</v>
      </c>
      <c r="DT4">
        <v>1</v>
      </c>
      <c r="DU4">
        <f t="shared" si="14"/>
        <v>1</v>
      </c>
      <c r="DV4">
        <f t="shared" si="15"/>
        <v>0</v>
      </c>
      <c r="DW4">
        <f t="shared" si="16"/>
        <v>0</v>
      </c>
      <c r="DX4">
        <f t="shared" si="17"/>
        <v>1.45655048</v>
      </c>
      <c r="DY4" s="11">
        <f t="shared" si="18"/>
        <v>54529.195693235175</v>
      </c>
      <c r="DZ4">
        <f t="shared" si="19"/>
        <v>54529.195693235175</v>
      </c>
      <c r="EA4">
        <f t="shared" si="20"/>
        <v>778927.9597861661</v>
      </c>
      <c r="EB4">
        <f t="shared" si="21"/>
        <v>15468522.227324562</v>
      </c>
      <c r="EC4">
        <f t="shared" si="22"/>
        <v>1162890.0912468054</v>
      </c>
      <c r="ED4" s="1">
        <f t="shared" si="23"/>
        <v>83.09698981684663</v>
      </c>
    </row>
    <row r="5" spans="1:134" ht="12.75">
      <c r="A5" s="3" t="s">
        <v>115</v>
      </c>
      <c r="B5" t="s">
        <v>21</v>
      </c>
      <c r="C5" s="1">
        <v>25.334970551858607</v>
      </c>
      <c r="D5" s="1">
        <v>15.82356682637776</v>
      </c>
      <c r="E5" s="1">
        <v>5.060216752041279</v>
      </c>
      <c r="F5" s="1">
        <v>6.0015521404869725</v>
      </c>
      <c r="G5" s="1">
        <v>5.530884446264125</v>
      </c>
      <c r="H5" s="1">
        <v>5.248179252044364</v>
      </c>
      <c r="I5" s="1">
        <v>11.20722773454647</v>
      </c>
      <c r="J5" s="1">
        <v>8.227703493295417</v>
      </c>
      <c r="K5" s="1">
        <v>0.8616642505954933</v>
      </c>
      <c r="L5" s="1">
        <v>1.1115012408098663</v>
      </c>
      <c r="M5" s="1">
        <v>0.9865827457026799</v>
      </c>
      <c r="N5" s="1">
        <v>2.065555375406783</v>
      </c>
      <c r="O5" s="1">
        <v>6.275464625848124</v>
      </c>
      <c r="P5" s="1">
        <v>4.170510000627454</v>
      </c>
      <c r="Q5" s="1">
        <v>0.06647130803749428</v>
      </c>
      <c r="R5" s="1">
        <v>0.10594068164192705</v>
      </c>
      <c r="S5" s="1">
        <v>0.0862059948397107</v>
      </c>
      <c r="T5" s="1">
        <v>1.4638500165953623</v>
      </c>
      <c r="U5" s="1">
        <v>3.707058295697816</v>
      </c>
      <c r="V5" s="1">
        <v>2.5854541561465894</v>
      </c>
      <c r="W5" s="1">
        <v>13.670878331844145</v>
      </c>
      <c r="X5" s="1">
        <v>29.67985319765587</v>
      </c>
      <c r="Y5" s="1">
        <v>21.67537035990052</v>
      </c>
      <c r="Z5" s="1">
        <v>5.21936444872145</v>
      </c>
      <c r="AA5" s="1">
        <v>5.999830997451139</v>
      </c>
      <c r="AB5" s="1">
        <v>5.609593302667741</v>
      </c>
      <c r="AC5" s="1">
        <v>5.374557359615151</v>
      </c>
      <c r="AD5" s="1">
        <v>11.299427724903852</v>
      </c>
      <c r="AE5" s="1">
        <v>8.336992499230924</v>
      </c>
      <c r="AF5" s="1">
        <v>1.1341561652781522</v>
      </c>
      <c r="AG5" s="1">
        <v>1.397660925105017</v>
      </c>
      <c r="AH5" s="1">
        <v>1.2659130226661868</v>
      </c>
      <c r="AI5" s="1">
        <v>1.7967583504619147</v>
      </c>
      <c r="AJ5" s="1">
        <v>6.383902669836213</v>
      </c>
      <c r="AK5" s="1">
        <v>4.090326089730512</v>
      </c>
      <c r="AL5" s="1">
        <v>0.06635173023044791</v>
      </c>
      <c r="AM5" s="1">
        <v>0.10605705312785134</v>
      </c>
      <c r="AN5" s="1">
        <v>0.08620458043858405</v>
      </c>
      <c r="AO5" s="1">
        <v>1.2346151070139018</v>
      </c>
      <c r="AP5" s="1">
        <v>2.9447794900952857</v>
      </c>
      <c r="AQ5" s="1">
        <v>2.089697298554594</v>
      </c>
      <c r="AR5" s="1">
        <v>28.16670335905277</v>
      </c>
      <c r="AS5" s="1">
        <v>37.91699937867159</v>
      </c>
      <c r="AT5" s="1">
        <v>33.04185136886218</v>
      </c>
      <c r="AU5" s="1">
        <v>5.521134550736739</v>
      </c>
      <c r="AV5" s="1">
        <v>5.980689011475857</v>
      </c>
      <c r="AW5" s="1">
        <v>5.750911781106298</v>
      </c>
      <c r="AX5" s="1">
        <v>5.624507382182022</v>
      </c>
      <c r="AY5" s="1">
        <v>11.451330341899624</v>
      </c>
      <c r="AZ5" s="1">
        <v>8.537918862040822</v>
      </c>
      <c r="BA5" s="1">
        <v>1.645844783064314</v>
      </c>
      <c r="BB5" s="1">
        <v>1.9413726912409592</v>
      </c>
      <c r="BC5" s="1">
        <v>1.7936087371526364</v>
      </c>
      <c r="BD5" s="1">
        <v>0.8057929033085378</v>
      </c>
      <c r="BE5" s="1">
        <v>3.9940300427752495</v>
      </c>
      <c r="BF5" s="1">
        <v>2.3999114730418936</v>
      </c>
      <c r="BG5" s="1">
        <v>0.06571607077799466</v>
      </c>
      <c r="BH5" s="1">
        <v>0.10521689839020829</v>
      </c>
      <c r="BI5" s="1">
        <v>0.08546648458410148</v>
      </c>
      <c r="BJ5" s="1">
        <v>0.7216354350437277</v>
      </c>
      <c r="BK5" s="1">
        <v>1.3692545764135546</v>
      </c>
      <c r="BL5" s="1">
        <v>1.045445005728641</v>
      </c>
      <c r="BM5" s="26">
        <v>20071.582147675566</v>
      </c>
      <c r="BN5" s="26">
        <v>36995.648172001165</v>
      </c>
      <c r="BO5" s="26">
        <v>28533.615164579252</v>
      </c>
      <c r="BP5" s="26">
        <v>430904.1195025637</v>
      </c>
      <c r="BQ5" s="26">
        <v>714790.1418135709</v>
      </c>
      <c r="BR5" s="26">
        <v>572847.1306536468</v>
      </c>
      <c r="BS5" s="1">
        <f t="shared" si="0"/>
        <v>8.395505243167781</v>
      </c>
      <c r="BT5" s="26">
        <v>4256319.58139585</v>
      </c>
      <c r="BU5" s="29">
        <v>4253046.63322</v>
      </c>
      <c r="BV5" s="33">
        <f t="shared" si="1"/>
        <v>100.07695537947514</v>
      </c>
      <c r="BW5">
        <v>0</v>
      </c>
      <c r="BX5">
        <v>260857.35255100002</v>
      </c>
      <c r="BY5">
        <v>3762942.8086607</v>
      </c>
      <c r="BZ5">
        <v>160684.095342</v>
      </c>
      <c r="CA5">
        <v>68900.63442722999</v>
      </c>
      <c r="CB5">
        <v>0</v>
      </c>
      <c r="CC5">
        <v>0</v>
      </c>
      <c r="CD5">
        <v>0</v>
      </c>
      <c r="CE5" s="1">
        <v>0</v>
      </c>
      <c r="CF5" s="1">
        <v>6.128706915974869</v>
      </c>
      <c r="CG5" s="1">
        <v>88.40837105156122</v>
      </c>
      <c r="CH5" s="1">
        <v>3.775188687530461</v>
      </c>
      <c r="CI5" s="1">
        <v>1.6187843302084521</v>
      </c>
      <c r="CJ5" s="1">
        <v>0</v>
      </c>
      <c r="CK5" s="1">
        <v>0</v>
      </c>
      <c r="CL5" s="1">
        <v>0</v>
      </c>
      <c r="CM5" s="1">
        <v>4.252852029237583</v>
      </c>
      <c r="CN5" s="26">
        <f t="shared" si="2"/>
        <v>85365.37487657022</v>
      </c>
      <c r="CO5" s="26">
        <f t="shared" si="3"/>
        <v>1573442.1690172122</v>
      </c>
      <c r="CP5" s="26">
        <f t="shared" si="4"/>
        <v>121354.79590930893</v>
      </c>
      <c r="CQ5" s="27">
        <f t="shared" si="5"/>
        <v>3.9672829206525524</v>
      </c>
      <c r="CR5" s="27">
        <f t="shared" si="6"/>
        <v>6.341863016136555</v>
      </c>
      <c r="CS5" s="27">
        <f t="shared" si="7"/>
        <v>5.154577498620981</v>
      </c>
      <c r="CT5" s="28">
        <f t="shared" si="8"/>
        <v>428684.94077013584</v>
      </c>
      <c r="CU5" s="28">
        <f t="shared" si="9"/>
        <v>685270.303585417</v>
      </c>
      <c r="CV5" s="28">
        <f t="shared" si="10"/>
        <v>556978.111691604</v>
      </c>
      <c r="CW5">
        <f t="shared" si="11"/>
        <v>1832655314.6910074</v>
      </c>
      <c r="CX5">
        <f t="shared" si="12"/>
        <v>3040035806.0990543</v>
      </c>
      <c r="CY5">
        <f t="shared" si="13"/>
        <v>2436345560.37623</v>
      </c>
      <c r="CZ5" s="11">
        <v>107.188</v>
      </c>
      <c r="DA5" s="11">
        <v>12.1433</v>
      </c>
      <c r="DB5" s="27">
        <v>1.91</v>
      </c>
      <c r="DC5" s="27">
        <v>7.78</v>
      </c>
      <c r="DD5" s="27">
        <v>8.57</v>
      </c>
      <c r="DE5" s="27">
        <v>16.17</v>
      </c>
      <c r="DF5" s="27">
        <v>0</v>
      </c>
      <c r="DG5" s="27">
        <v>20.55</v>
      </c>
      <c r="DH5" s="27">
        <v>18.88</v>
      </c>
      <c r="DI5" s="27">
        <v>0</v>
      </c>
      <c r="DJ5" s="27">
        <v>0.21</v>
      </c>
      <c r="DK5" s="27">
        <v>16.32</v>
      </c>
      <c r="DL5" s="27">
        <v>0</v>
      </c>
      <c r="DM5" s="27">
        <v>9.08</v>
      </c>
      <c r="DN5" s="27">
        <v>0.4</v>
      </c>
      <c r="DO5" s="27">
        <v>0.04</v>
      </c>
      <c r="DP5" s="27">
        <v>234.837</v>
      </c>
      <c r="DQ5" t="s">
        <v>194</v>
      </c>
      <c r="DR5" t="s">
        <v>195</v>
      </c>
      <c r="DS5" s="11">
        <v>1</v>
      </c>
      <c r="DT5">
        <v>1</v>
      </c>
      <c r="DU5">
        <f t="shared" si="14"/>
        <v>1</v>
      </c>
      <c r="DV5">
        <f t="shared" si="15"/>
        <v>0</v>
      </c>
      <c r="DW5">
        <f t="shared" si="16"/>
        <v>0</v>
      </c>
      <c r="DX5">
        <f t="shared" si="17"/>
        <v>1.47997472</v>
      </c>
      <c r="DY5" s="11">
        <f t="shared" si="18"/>
        <v>6294.401500146712</v>
      </c>
      <c r="DZ5">
        <f t="shared" si="19"/>
        <v>6294.401500146712</v>
      </c>
      <c r="EA5">
        <f t="shared" si="20"/>
        <v>85365.37487657022</v>
      </c>
      <c r="EB5">
        <f t="shared" si="21"/>
        <v>1573442.1690172122</v>
      </c>
      <c r="EC5">
        <f t="shared" si="22"/>
        <v>121354.79590930893</v>
      </c>
      <c r="ED5" s="1">
        <f t="shared" si="23"/>
        <v>55.21618271610718</v>
      </c>
    </row>
    <row r="6" spans="1:134" ht="12.75">
      <c r="A6" s="3" t="s">
        <v>116</v>
      </c>
      <c r="B6" t="s">
        <v>22</v>
      </c>
      <c r="C6" s="1">
        <v>17.661267178256512</v>
      </c>
      <c r="D6" s="1">
        <v>12.707065571545616</v>
      </c>
      <c r="E6" s="1">
        <v>5.210473304704963</v>
      </c>
      <c r="F6" s="1">
        <v>5.9192130869170105</v>
      </c>
      <c r="G6" s="1">
        <v>5.564843695503062</v>
      </c>
      <c r="H6" s="1">
        <v>9.588048161057019</v>
      </c>
      <c r="I6" s="1">
        <v>21.4977695684276</v>
      </c>
      <c r="J6" s="1">
        <v>15.542907673625733</v>
      </c>
      <c r="K6" s="1">
        <v>0.787758982349457</v>
      </c>
      <c r="L6" s="1">
        <v>1.0435625234211863</v>
      </c>
      <c r="M6" s="1">
        <v>0.9156615646384204</v>
      </c>
      <c r="N6" s="1">
        <v>1.4183565337309942</v>
      </c>
      <c r="O6" s="1">
        <v>4.384775233854214</v>
      </c>
      <c r="P6" s="1">
        <v>2.9015658837926024</v>
      </c>
      <c r="Q6" s="1">
        <v>0.049416561394861745</v>
      </c>
      <c r="R6" s="1">
        <v>0.10364397509750424</v>
      </c>
      <c r="S6" s="1">
        <v>0.07653015911947968</v>
      </c>
      <c r="T6" s="1">
        <v>2.2183912077389922</v>
      </c>
      <c r="U6" s="1">
        <v>5.77808172127573</v>
      </c>
      <c r="V6" s="1">
        <v>3.9982355324256664</v>
      </c>
      <c r="W6" s="1">
        <v>6.738765527205467</v>
      </c>
      <c r="X6" s="1">
        <v>15.789147119116254</v>
      </c>
      <c r="Y6" s="1">
        <v>11.263957440699931</v>
      </c>
      <c r="Z6" s="1">
        <v>5.283234088695075</v>
      </c>
      <c r="AA6" s="1">
        <v>6.101434001984698</v>
      </c>
      <c r="AB6" s="1">
        <v>5.692335173783494</v>
      </c>
      <c r="AC6" s="1">
        <v>10.128225646670225</v>
      </c>
      <c r="AD6" s="1">
        <v>21.709849198465108</v>
      </c>
      <c r="AE6" s="1">
        <v>15.919037707490546</v>
      </c>
      <c r="AF6" s="1">
        <v>0.8848849075543617</v>
      </c>
      <c r="AG6" s="1">
        <v>1.1941748893188926</v>
      </c>
      <c r="AH6" s="1">
        <v>1.0395308797901963</v>
      </c>
      <c r="AI6" s="1">
        <v>1.4333252452930119</v>
      </c>
      <c r="AJ6" s="1">
        <v>4.50559476834138</v>
      </c>
      <c r="AK6" s="1">
        <v>2.9694597220730454</v>
      </c>
      <c r="AL6" s="1">
        <v>0.047718393093020464</v>
      </c>
      <c r="AM6" s="1">
        <v>0.09742835362516494</v>
      </c>
      <c r="AN6" s="1">
        <v>0.07257352442406466</v>
      </c>
      <c r="AO6" s="1">
        <v>1.4364155687394056</v>
      </c>
      <c r="AP6" s="1">
        <v>4.465111018154843</v>
      </c>
      <c r="AQ6" s="1">
        <v>2.9507617015969907</v>
      </c>
      <c r="AR6" s="1">
        <v>4.687766677927258</v>
      </c>
      <c r="AS6" s="1">
        <v>11.604311279417235</v>
      </c>
      <c r="AT6" s="1">
        <v>8.146038420419496</v>
      </c>
      <c r="AU6" s="1">
        <v>5.4209980703694045</v>
      </c>
      <c r="AV6" s="1">
        <v>6.279250567116843</v>
      </c>
      <c r="AW6" s="1">
        <v>5.850124527984407</v>
      </c>
      <c r="AX6" s="1">
        <v>8.079909189480516</v>
      </c>
      <c r="AY6" s="1">
        <v>17.504129548627784</v>
      </c>
      <c r="AZ6" s="1">
        <v>12.792019667502919</v>
      </c>
      <c r="BA6" s="1">
        <v>1.1502630026870175</v>
      </c>
      <c r="BB6" s="1">
        <v>1.5434057732486117</v>
      </c>
      <c r="BC6" s="1">
        <v>1.3468348558176393</v>
      </c>
      <c r="BD6" s="1">
        <v>1.180611804088284</v>
      </c>
      <c r="BE6" s="1">
        <v>3.905187660427418</v>
      </c>
      <c r="BF6" s="1">
        <v>2.542899732257849</v>
      </c>
      <c r="BG6" s="1">
        <v>0.033210913803772085</v>
      </c>
      <c r="BH6" s="1">
        <v>0.06867679570346534</v>
      </c>
      <c r="BI6" s="1">
        <v>0.050944261131859334</v>
      </c>
      <c r="BJ6" s="1">
        <v>0.6366363153903463</v>
      </c>
      <c r="BK6" s="1">
        <v>2.2644549620463805</v>
      </c>
      <c r="BL6" s="1">
        <v>1.4505455281914346</v>
      </c>
      <c r="BM6" s="26">
        <v>20687.621674933158</v>
      </c>
      <c r="BN6" s="26">
        <v>45708.63336987251</v>
      </c>
      <c r="BO6" s="26">
        <v>33198.12752417782</v>
      </c>
      <c r="BP6" s="26">
        <v>99876.472792704</v>
      </c>
      <c r="BQ6" s="26">
        <v>234240.9762440752</v>
      </c>
      <c r="BR6" s="26">
        <v>167058.72451823668</v>
      </c>
      <c r="BS6" s="1">
        <f t="shared" si="0"/>
        <v>14.593004484722533</v>
      </c>
      <c r="BT6" s="26">
        <v>172259624.18938044</v>
      </c>
      <c r="BU6" s="29">
        <v>176933812.35</v>
      </c>
      <c r="BV6" s="33">
        <f t="shared" si="1"/>
        <v>97.35822786015973</v>
      </c>
      <c r="BW6">
        <v>115591484.74625103</v>
      </c>
      <c r="BX6">
        <v>112511.65079740001</v>
      </c>
      <c r="BY6">
        <v>23457253.757555086</v>
      </c>
      <c r="BZ6">
        <v>53260406.98766482</v>
      </c>
      <c r="CA6">
        <v>561950.4485383</v>
      </c>
      <c r="CB6">
        <v>1426576.8804368498</v>
      </c>
      <c r="CC6">
        <v>44065177.26056943</v>
      </c>
      <c r="CD6">
        <v>0</v>
      </c>
      <c r="CE6" s="1">
        <v>67.1030633499879</v>
      </c>
      <c r="CF6" s="1">
        <v>0.06531516095362304</v>
      </c>
      <c r="CG6" s="1">
        <v>13.617383567356692</v>
      </c>
      <c r="CH6" s="1">
        <v>30.91868291150507</v>
      </c>
      <c r="CI6" s="1">
        <v>0.3262229621031203</v>
      </c>
      <c r="CJ6" s="1">
        <v>0.8281551101426332</v>
      </c>
      <c r="CK6" s="1">
        <v>25.580676532838964</v>
      </c>
      <c r="CL6" s="1">
        <v>0</v>
      </c>
      <c r="CM6" s="1">
        <v>0.7913750897052401</v>
      </c>
      <c r="CN6" s="26">
        <f t="shared" si="2"/>
        <v>3660339.771400416</v>
      </c>
      <c r="CO6" s="26">
        <f t="shared" si="3"/>
        <v>80874027.59439969</v>
      </c>
      <c r="CP6" s="26">
        <f t="shared" si="4"/>
        <v>5873871.265734248</v>
      </c>
      <c r="CQ6" s="27">
        <f t="shared" si="5"/>
        <v>2.535302102261362</v>
      </c>
      <c r="CR6" s="27">
        <f t="shared" si="6"/>
        <v>5.230251285057178</v>
      </c>
      <c r="CS6" s="27">
        <f t="shared" si="7"/>
        <v>3.8827887627759314</v>
      </c>
      <c r="CT6" s="28">
        <f t="shared" si="8"/>
        <v>11396866.524696961</v>
      </c>
      <c r="CU6" s="28">
        <f t="shared" si="9"/>
        <v>23511389.720875334</v>
      </c>
      <c r="CV6" s="28">
        <f t="shared" si="10"/>
        <v>17454182.376719646</v>
      </c>
      <c r="CW6">
        <f t="shared" si="11"/>
        <v>17671525095.28417</v>
      </c>
      <c r="CX6">
        <f t="shared" si="12"/>
        <v>41445148935.450005</v>
      </c>
      <c r="CY6">
        <f t="shared" si="13"/>
        <v>29558337015.34003</v>
      </c>
      <c r="CZ6" s="11">
        <v>950.92</v>
      </c>
      <c r="DA6" s="11">
        <v>57.0129</v>
      </c>
      <c r="DB6" s="27">
        <v>3.04</v>
      </c>
      <c r="DC6" s="27">
        <v>7.61</v>
      </c>
      <c r="DD6" s="27">
        <v>4.83</v>
      </c>
      <c r="DE6" s="27">
        <v>6.54</v>
      </c>
      <c r="DF6" s="27">
        <v>0.28</v>
      </c>
      <c r="DG6" s="27">
        <v>60.23</v>
      </c>
      <c r="DH6" s="27">
        <v>7.09</v>
      </c>
      <c r="DI6" s="27">
        <v>1.72</v>
      </c>
      <c r="DJ6" s="27">
        <v>2.25</v>
      </c>
      <c r="DK6" s="27">
        <v>2.11</v>
      </c>
      <c r="DL6" s="27">
        <v>3.66</v>
      </c>
      <c r="DM6" s="27">
        <v>0.27</v>
      </c>
      <c r="DN6" s="27">
        <v>0.15</v>
      </c>
      <c r="DO6" s="27">
        <v>0.23</v>
      </c>
      <c r="DP6" s="27">
        <v>377.577</v>
      </c>
      <c r="DQ6" t="s">
        <v>198</v>
      </c>
      <c r="DR6" t="s">
        <v>199</v>
      </c>
      <c r="DS6" s="11">
        <v>1</v>
      </c>
      <c r="DT6">
        <v>2</v>
      </c>
      <c r="DU6">
        <f t="shared" si="14"/>
        <v>0</v>
      </c>
      <c r="DV6">
        <f t="shared" si="15"/>
        <v>1</v>
      </c>
      <c r="DW6">
        <f t="shared" si="16"/>
        <v>0</v>
      </c>
      <c r="DX6">
        <f t="shared" si="17"/>
        <v>1.0074848</v>
      </c>
      <c r="DY6" s="11">
        <f t="shared" si="18"/>
        <v>178258.1265486773</v>
      </c>
      <c r="DZ6">
        <f t="shared" si="19"/>
        <v>178258.1265486773</v>
      </c>
      <c r="EA6">
        <f t="shared" si="20"/>
        <v>3660339.771400416</v>
      </c>
      <c r="EB6">
        <f t="shared" si="21"/>
        <v>80874027.59439969</v>
      </c>
      <c r="EC6">
        <f t="shared" si="22"/>
        <v>5873871.265734248</v>
      </c>
      <c r="ED6" s="1">
        <f t="shared" si="23"/>
        <v>2.1340013815623866</v>
      </c>
    </row>
    <row r="7" spans="1:134" ht="12.75">
      <c r="A7" s="3" t="s">
        <v>117</v>
      </c>
      <c r="B7" t="s">
        <v>23</v>
      </c>
      <c r="C7" s="1">
        <v>20.118650407161756</v>
      </c>
      <c r="D7" s="1">
        <v>12.306686405381663</v>
      </c>
      <c r="E7" s="1">
        <v>5.101206798573679</v>
      </c>
      <c r="F7" s="1">
        <v>6.000364052901202</v>
      </c>
      <c r="G7" s="1">
        <v>5.55078542573744</v>
      </c>
      <c r="H7" s="1">
        <v>3.374887374986644</v>
      </c>
      <c r="I7" s="1">
        <v>9.49095893306455</v>
      </c>
      <c r="J7" s="1">
        <v>6.432923154025594</v>
      </c>
      <c r="K7" s="1">
        <v>0.926476249762541</v>
      </c>
      <c r="L7" s="1">
        <v>1.1764107925479785</v>
      </c>
      <c r="M7" s="1">
        <v>1.0514435211552597</v>
      </c>
      <c r="N7" s="1">
        <v>3.305047319753534</v>
      </c>
      <c r="O7" s="1">
        <v>10.573815887059189</v>
      </c>
      <c r="P7" s="1">
        <v>6.939431603406364</v>
      </c>
      <c r="Q7" s="1">
        <v>0.05302227323158956</v>
      </c>
      <c r="R7" s="1">
        <v>0.09002918935705172</v>
      </c>
      <c r="S7" s="1">
        <v>0.07152573129432063</v>
      </c>
      <c r="T7" s="1">
        <v>1.0512928461511117</v>
      </c>
      <c r="U7" s="1">
        <v>2.8722530682531113</v>
      </c>
      <c r="V7" s="1">
        <v>1.9617729572021123</v>
      </c>
      <c r="W7" s="1">
        <v>9.978503461634636</v>
      </c>
      <c r="X7" s="1">
        <v>23.361726608521135</v>
      </c>
      <c r="Y7" s="1">
        <v>16.670118345573737</v>
      </c>
      <c r="Z7" s="1">
        <v>5.295170150370191</v>
      </c>
      <c r="AA7" s="1">
        <v>6.000846772330673</v>
      </c>
      <c r="AB7" s="1">
        <v>5.64800454080697</v>
      </c>
      <c r="AC7" s="1">
        <v>3.3606069171527926</v>
      </c>
      <c r="AD7" s="1">
        <v>8.97972296525006</v>
      </c>
      <c r="AE7" s="1">
        <v>6.170164941201425</v>
      </c>
      <c r="AF7" s="1">
        <v>1.1832241339954754</v>
      </c>
      <c r="AG7" s="1">
        <v>1.436040681323998</v>
      </c>
      <c r="AH7" s="1">
        <v>1.3096366025216104</v>
      </c>
      <c r="AI7" s="1">
        <v>5.204015924639581</v>
      </c>
      <c r="AJ7" s="1">
        <v>22.638186539932697</v>
      </c>
      <c r="AK7" s="1">
        <v>13.921097921790285</v>
      </c>
      <c r="AL7" s="1">
        <v>0.05175675411041585</v>
      </c>
      <c r="AM7" s="1">
        <v>0.09002918935705172</v>
      </c>
      <c r="AN7" s="1">
        <v>0.07089389156837302</v>
      </c>
      <c r="AO7" s="1">
        <v>0.8350746499928808</v>
      </c>
      <c r="AP7" s="1">
        <v>2.1781479549672618</v>
      </c>
      <c r="AQ7" s="1">
        <v>1.5066113024800716</v>
      </c>
      <c r="AR7" s="1">
        <v>21.013491852490752</v>
      </c>
      <c r="AS7" s="1">
        <v>29.98271831883646</v>
      </c>
      <c r="AT7" s="1">
        <v>25.498105085663603</v>
      </c>
      <c r="AU7" s="1">
        <v>5.596817190836934</v>
      </c>
      <c r="AV7" s="1">
        <v>6.002294930619088</v>
      </c>
      <c r="AW7" s="1">
        <v>5.799556060728012</v>
      </c>
      <c r="AX7" s="1">
        <v>3.36281938924986</v>
      </c>
      <c r="AY7" s="1">
        <v>8.674578549707672</v>
      </c>
      <c r="AZ7" s="1">
        <v>6.018698969478764</v>
      </c>
      <c r="BA7" s="1">
        <v>1.6079683595413092</v>
      </c>
      <c r="BB7" s="1">
        <v>1.8753818324737943</v>
      </c>
      <c r="BC7" s="1">
        <v>1.7416750960075522</v>
      </c>
      <c r="BD7" s="1">
        <v>6.5855585022931065</v>
      </c>
      <c r="BE7" s="1">
        <v>32.961021502141286</v>
      </c>
      <c r="BF7" s="1">
        <v>19.773290002217195</v>
      </c>
      <c r="BG7" s="1">
        <v>0.050951152308855406</v>
      </c>
      <c r="BH7" s="1">
        <v>0.09002918935705172</v>
      </c>
      <c r="BI7" s="1">
        <v>0.07049017083295354</v>
      </c>
      <c r="BJ7" s="1">
        <v>0.5316602826529844</v>
      </c>
      <c r="BK7" s="1">
        <v>1.0476724504300765</v>
      </c>
      <c r="BL7" s="1">
        <v>0.7896663665415308</v>
      </c>
      <c r="BM7" s="26">
        <v>16645.398921532586</v>
      </c>
      <c r="BN7" s="26">
        <v>33146.95946925119</v>
      </c>
      <c r="BO7" s="26">
        <v>24896.17919965769</v>
      </c>
      <c r="BP7" s="26">
        <v>325348.7156744602</v>
      </c>
      <c r="BQ7" s="26">
        <v>575281.0673540011</v>
      </c>
      <c r="BR7" s="26">
        <v>450314.89151092025</v>
      </c>
      <c r="BS7" s="1">
        <f t="shared" si="0"/>
        <v>6.162130195077195</v>
      </c>
      <c r="BT7" s="26">
        <v>6548532.983168328</v>
      </c>
      <c r="BU7" s="29">
        <v>6552930.683986224</v>
      </c>
      <c r="BV7" s="33">
        <f t="shared" si="1"/>
        <v>99.93288955690248</v>
      </c>
      <c r="BW7">
        <v>0</v>
      </c>
      <c r="BX7">
        <v>43076.4099665</v>
      </c>
      <c r="BY7">
        <v>4020575.76712721</v>
      </c>
      <c r="BZ7">
        <v>2000096.5576637757</v>
      </c>
      <c r="CA7">
        <v>10235.0915901</v>
      </c>
      <c r="CB7">
        <v>476065.3785597</v>
      </c>
      <c r="CC7">
        <v>0</v>
      </c>
      <c r="CD7">
        <v>0</v>
      </c>
      <c r="CE7" s="1">
        <v>0</v>
      </c>
      <c r="CF7" s="1">
        <v>0.6578024433444735</v>
      </c>
      <c r="CG7" s="1">
        <v>61.39658725795963</v>
      </c>
      <c r="CH7" s="1">
        <v>30.542666010915987</v>
      </c>
      <c r="CI7" s="1">
        <v>0.15629594622806697</v>
      </c>
      <c r="CJ7" s="1">
        <v>7.269801950808359</v>
      </c>
      <c r="CK7" s="1">
        <v>0</v>
      </c>
      <c r="CL7" s="1">
        <v>0</v>
      </c>
      <c r="CM7" s="1">
        <v>0.8779215473482288</v>
      </c>
      <c r="CN7" s="26">
        <f t="shared" si="2"/>
        <v>109076.14534010208</v>
      </c>
      <c r="CO7" s="26">
        <f t="shared" si="3"/>
        <v>2172097.2778690383</v>
      </c>
      <c r="CP7" s="26">
        <f t="shared" si="4"/>
        <v>163142.93659145647</v>
      </c>
      <c r="CQ7" s="27">
        <f t="shared" si="5"/>
        <v>3.101257032841585</v>
      </c>
      <c r="CR7" s="27">
        <f t="shared" si="6"/>
        <v>5.401751361423102</v>
      </c>
      <c r="CS7" s="27">
        <f t="shared" si="7"/>
        <v>4.251526273163686</v>
      </c>
      <c r="CT7" s="28">
        <f t="shared" si="8"/>
        <v>516319.1658901346</v>
      </c>
      <c r="CU7" s="28">
        <f t="shared" si="9"/>
        <v>899321.7033418142</v>
      </c>
      <c r="CV7" s="28">
        <f t="shared" si="10"/>
        <v>707824.1099895303</v>
      </c>
      <c r="CW7">
        <f t="shared" si="11"/>
        <v>2131987581.9386802</v>
      </c>
      <c r="CX7">
        <f t="shared" si="12"/>
        <v>3769776958.1803794</v>
      </c>
      <c r="CY7">
        <f t="shared" si="13"/>
        <v>2950882270.037837</v>
      </c>
      <c r="CZ7" s="11">
        <v>86.2652</v>
      </c>
      <c r="DA7" s="11">
        <v>7.37131</v>
      </c>
      <c r="DB7" s="27">
        <v>1.7</v>
      </c>
      <c r="DC7" s="27">
        <v>15.83</v>
      </c>
      <c r="DD7" s="27">
        <v>12.37</v>
      </c>
      <c r="DE7" s="27">
        <v>18.22</v>
      </c>
      <c r="DF7" s="27">
        <v>5.92</v>
      </c>
      <c r="DG7" s="27">
        <v>18.92</v>
      </c>
      <c r="DH7" s="27">
        <v>7.59</v>
      </c>
      <c r="DI7" s="27">
        <v>0</v>
      </c>
      <c r="DJ7" s="27">
        <v>0.4</v>
      </c>
      <c r="DK7" s="27">
        <v>12.92</v>
      </c>
      <c r="DL7" s="27">
        <v>0</v>
      </c>
      <c r="DM7" s="27">
        <v>3.59</v>
      </c>
      <c r="DN7" s="27">
        <v>2.53</v>
      </c>
      <c r="DO7" s="27">
        <v>0.01</v>
      </c>
      <c r="DP7" s="27">
        <v>277.422</v>
      </c>
      <c r="DQ7" t="s">
        <v>194</v>
      </c>
      <c r="DR7" t="s">
        <v>195</v>
      </c>
      <c r="DS7" s="11">
        <v>1</v>
      </c>
      <c r="DT7">
        <v>1</v>
      </c>
      <c r="DU7">
        <f t="shared" si="14"/>
        <v>1</v>
      </c>
      <c r="DV7">
        <f t="shared" si="15"/>
        <v>0</v>
      </c>
      <c r="DW7">
        <f t="shared" si="16"/>
        <v>0</v>
      </c>
      <c r="DX7">
        <f t="shared" si="17"/>
        <v>1.491691488</v>
      </c>
      <c r="DY7" s="11">
        <f t="shared" si="18"/>
        <v>9774.95092275627</v>
      </c>
      <c r="DZ7">
        <f t="shared" si="19"/>
        <v>9774.95092275627</v>
      </c>
      <c r="EA7">
        <f t="shared" si="20"/>
        <v>109076.14534010208</v>
      </c>
      <c r="EB7">
        <f t="shared" si="21"/>
        <v>2172097.2778690383</v>
      </c>
      <c r="EC7">
        <f t="shared" si="22"/>
        <v>163142.93659145647</v>
      </c>
      <c r="ED7" s="1">
        <f t="shared" si="23"/>
        <v>42.33556150348915</v>
      </c>
    </row>
    <row r="8" spans="1:134" ht="12.75">
      <c r="A8" s="3" t="s">
        <v>118</v>
      </c>
      <c r="B8" t="s">
        <v>24</v>
      </c>
      <c r="C8" s="1">
        <v>21.887261384271312</v>
      </c>
      <c r="D8" s="1">
        <v>14.011250899743823</v>
      </c>
      <c r="E8" s="1">
        <v>5.145168637582186</v>
      </c>
      <c r="F8" s="1">
        <v>6.045543585839086</v>
      </c>
      <c r="G8" s="1">
        <v>5.595356111710639</v>
      </c>
      <c r="H8" s="1">
        <v>4.0245655116112475</v>
      </c>
      <c r="I8" s="1">
        <v>11.13862800259521</v>
      </c>
      <c r="J8" s="1">
        <v>7.581596757103231</v>
      </c>
      <c r="K8" s="1">
        <v>0.8960343274093845</v>
      </c>
      <c r="L8" s="1">
        <v>1.1440409447165376</v>
      </c>
      <c r="M8" s="1">
        <v>1.0200376360629606</v>
      </c>
      <c r="N8" s="1">
        <v>2.9321982836538036</v>
      </c>
      <c r="O8" s="1">
        <v>9.337097447973205</v>
      </c>
      <c r="P8" s="1">
        <v>6.1346478658135</v>
      </c>
      <c r="Q8" s="1">
        <v>0.059319596425436445</v>
      </c>
      <c r="R8" s="1">
        <v>0.09446455994613792</v>
      </c>
      <c r="S8" s="1">
        <v>0.07689207818578715</v>
      </c>
      <c r="T8" s="1">
        <v>1.5713309321349964</v>
      </c>
      <c r="U8" s="1">
        <v>3.6709374975604736</v>
      </c>
      <c r="V8" s="1">
        <v>2.6211342148477335</v>
      </c>
      <c r="W8" s="1">
        <v>11.022948196496419</v>
      </c>
      <c r="X8" s="1">
        <v>24.14679556559629</v>
      </c>
      <c r="Y8" s="1">
        <v>17.584875106674026</v>
      </c>
      <c r="Z8" s="1">
        <v>5.334522918728849</v>
      </c>
      <c r="AA8" s="1">
        <v>6.049490782928492</v>
      </c>
      <c r="AB8" s="1">
        <v>5.692003560901133</v>
      </c>
      <c r="AC8" s="1">
        <v>3.9439866866776496</v>
      </c>
      <c r="AD8" s="1">
        <v>10.296689701639645</v>
      </c>
      <c r="AE8" s="1">
        <v>7.120338172427639</v>
      </c>
      <c r="AF8" s="1">
        <v>1.1644641896728163</v>
      </c>
      <c r="AG8" s="1">
        <v>1.4141776474008423</v>
      </c>
      <c r="AH8" s="1">
        <v>1.2893253578563975</v>
      </c>
      <c r="AI8" s="1">
        <v>4.732024669069912</v>
      </c>
      <c r="AJ8" s="1">
        <v>20.670774645225247</v>
      </c>
      <c r="AK8" s="1">
        <v>12.701396413277417</v>
      </c>
      <c r="AL8" s="1">
        <v>0.05638625758308665</v>
      </c>
      <c r="AM8" s="1">
        <v>0.09270800398499031</v>
      </c>
      <c r="AN8" s="1">
        <v>0.07454834327883145</v>
      </c>
      <c r="AO8" s="1">
        <v>1.1510756561015487</v>
      </c>
      <c r="AP8" s="1">
        <v>2.617859788035504</v>
      </c>
      <c r="AQ8" s="1">
        <v>1.8844677624305752</v>
      </c>
      <c r="AR8" s="1">
        <v>21.58193820816627</v>
      </c>
      <c r="AS8" s="1">
        <v>30.15488922701356</v>
      </c>
      <c r="AT8" s="1">
        <v>25.868413902425857</v>
      </c>
      <c r="AU8" s="1">
        <v>5.603256370793726</v>
      </c>
      <c r="AV8" s="1">
        <v>6.050734563936801</v>
      </c>
      <c r="AW8" s="1">
        <v>5.826995467365265</v>
      </c>
      <c r="AX8" s="1">
        <v>3.9244040846418424</v>
      </c>
      <c r="AY8" s="1">
        <v>9.82790070259838</v>
      </c>
      <c r="AZ8" s="1">
        <v>6.876152391832787</v>
      </c>
      <c r="BA8" s="1">
        <v>1.5852757625557932</v>
      </c>
      <c r="BB8" s="1">
        <v>1.8508781205364961</v>
      </c>
      <c r="BC8" s="1">
        <v>1.718076941546144</v>
      </c>
      <c r="BD8" s="1">
        <v>5.334398340714057</v>
      </c>
      <c r="BE8" s="1">
        <v>26.431470048413843</v>
      </c>
      <c r="BF8" s="1">
        <v>15.882934194563957</v>
      </c>
      <c r="BG8" s="1">
        <v>0.05434795679833474</v>
      </c>
      <c r="BH8" s="1">
        <v>0.09116046841494019</v>
      </c>
      <c r="BI8" s="1">
        <v>0.07275439744256526</v>
      </c>
      <c r="BJ8" s="1">
        <v>0.7731238608546762</v>
      </c>
      <c r="BK8" s="1">
        <v>1.4434545122981648</v>
      </c>
      <c r="BL8" s="1">
        <v>1.108289188363743</v>
      </c>
      <c r="BM8" s="26">
        <v>19661.251776672852</v>
      </c>
      <c r="BN8" s="26">
        <v>34860.707784561986</v>
      </c>
      <c r="BO8" s="26">
        <v>27260.9797849598</v>
      </c>
      <c r="BP8" s="26">
        <v>335142.70561585325</v>
      </c>
      <c r="BQ8" s="26">
        <v>572984.038159208</v>
      </c>
      <c r="BR8" s="26">
        <v>454063.37188430055</v>
      </c>
      <c r="BS8" s="1">
        <f t="shared" si="0"/>
        <v>7.114915577124817</v>
      </c>
      <c r="BT8" s="26">
        <v>57909282.71205584</v>
      </c>
      <c r="BU8" s="29">
        <v>57908998.2258</v>
      </c>
      <c r="BV8" s="33">
        <f t="shared" si="1"/>
        <v>100.00049126433639</v>
      </c>
      <c r="BW8">
        <v>0</v>
      </c>
      <c r="BX8">
        <v>1868236.1113917897</v>
      </c>
      <c r="BY8">
        <v>39948222.36738404</v>
      </c>
      <c r="BZ8">
        <v>14674030.011723097</v>
      </c>
      <c r="CA8">
        <v>874004.82576661</v>
      </c>
      <c r="CB8">
        <v>1132377.5366771729</v>
      </c>
      <c r="CC8">
        <v>0</v>
      </c>
      <c r="CD8">
        <v>12063.77591</v>
      </c>
      <c r="CE8" s="1">
        <v>0</v>
      </c>
      <c r="CF8" s="1">
        <v>3.2261427251331694</v>
      </c>
      <c r="CG8" s="1">
        <v>68.98414294996512</v>
      </c>
      <c r="CH8" s="1">
        <v>25.33968532245036</v>
      </c>
      <c r="CI8" s="1">
        <v>1.5092655008566622</v>
      </c>
      <c r="CJ8" s="1">
        <v>1.955433539572109</v>
      </c>
      <c r="CK8" s="1">
        <v>0</v>
      </c>
      <c r="CL8" s="1">
        <v>0.020832197093486885</v>
      </c>
      <c r="CM8" s="1">
        <v>3.6663897059634167</v>
      </c>
      <c r="CN8" s="26">
        <f t="shared" si="2"/>
        <v>1138563.3942523552</v>
      </c>
      <c r="CO8" s="26">
        <f t="shared" si="3"/>
        <v>20187486.652463324</v>
      </c>
      <c r="CP8" s="26">
        <f t="shared" si="4"/>
        <v>1578656.0300008066</v>
      </c>
      <c r="CQ8" s="27">
        <f t="shared" si="5"/>
        <v>3.369456302259351</v>
      </c>
      <c r="CR8" s="27">
        <f t="shared" si="6"/>
        <v>5.546418056951987</v>
      </c>
      <c r="CS8" s="27">
        <f t="shared" si="7"/>
        <v>4.457970715542967</v>
      </c>
      <c r="CT8" s="28">
        <f t="shared" si="8"/>
        <v>4957363.796479862</v>
      </c>
      <c r="CU8" s="28">
        <f t="shared" si="9"/>
        <v>8160251.8653347995</v>
      </c>
      <c r="CV8" s="28">
        <f t="shared" si="10"/>
        <v>6558857.171164786</v>
      </c>
      <c r="CW8">
        <f t="shared" si="11"/>
        <v>19407778344.89826</v>
      </c>
      <c r="CX8">
        <f t="shared" si="12"/>
        <v>33180931649.173298</v>
      </c>
      <c r="CY8">
        <f t="shared" si="13"/>
        <v>26294354996.84873</v>
      </c>
      <c r="CZ8" s="11">
        <v>116.591</v>
      </c>
      <c r="DA8" s="11">
        <v>10.3881</v>
      </c>
      <c r="DB8" s="27">
        <v>3.2</v>
      </c>
      <c r="DC8" s="27">
        <v>6.53</v>
      </c>
      <c r="DD8" s="27">
        <v>10.89</v>
      </c>
      <c r="DE8" s="27">
        <v>7.85</v>
      </c>
      <c r="DF8" s="27">
        <v>0.33</v>
      </c>
      <c r="DG8" s="27">
        <v>49.03</v>
      </c>
      <c r="DH8" s="27">
        <v>14.1</v>
      </c>
      <c r="DI8" s="27">
        <v>0</v>
      </c>
      <c r="DJ8" s="27">
        <v>0.05</v>
      </c>
      <c r="DK8" s="27">
        <v>6.97</v>
      </c>
      <c r="DL8" s="27">
        <v>0</v>
      </c>
      <c r="DM8" s="27">
        <v>0.98</v>
      </c>
      <c r="DN8" s="27">
        <v>0.03</v>
      </c>
      <c r="DO8" s="27">
        <v>0.05</v>
      </c>
      <c r="DP8" s="27">
        <v>134.769</v>
      </c>
      <c r="DQ8" t="s">
        <v>196</v>
      </c>
      <c r="DR8" t="s">
        <v>197</v>
      </c>
      <c r="DS8" s="11">
        <v>1</v>
      </c>
      <c r="DT8">
        <v>1</v>
      </c>
      <c r="DU8">
        <f t="shared" si="14"/>
        <v>1</v>
      </c>
      <c r="DV8">
        <f t="shared" si="15"/>
        <v>0</v>
      </c>
      <c r="DW8">
        <f t="shared" si="16"/>
        <v>0</v>
      </c>
      <c r="DX8">
        <f t="shared" si="17"/>
        <v>1.47470904</v>
      </c>
      <c r="DY8" s="11">
        <f t="shared" si="18"/>
        <v>85398.92318093122</v>
      </c>
      <c r="DZ8">
        <f t="shared" si="19"/>
        <v>85398.92318093122</v>
      </c>
      <c r="EA8">
        <f t="shared" si="20"/>
        <v>1138563.3942523552</v>
      </c>
      <c r="EB8">
        <f t="shared" si="21"/>
        <v>20187486.652463324</v>
      </c>
      <c r="EC8">
        <f t="shared" si="22"/>
        <v>1578656.0300008066</v>
      </c>
      <c r="ED8" s="1">
        <f t="shared" si="23"/>
        <v>2.3272549021571027</v>
      </c>
    </row>
    <row r="9" spans="1:134" ht="12.75">
      <c r="A9" s="3" t="s">
        <v>119</v>
      </c>
      <c r="B9" t="s">
        <v>25</v>
      </c>
      <c r="C9" s="1">
        <v>17.340712412274318</v>
      </c>
      <c r="D9" s="1">
        <v>12.324660405372853</v>
      </c>
      <c r="E9" s="1">
        <v>5.033852473550979</v>
      </c>
      <c r="F9" s="1">
        <v>5.607329577808366</v>
      </c>
      <c r="G9" s="1">
        <v>5.320591078989734</v>
      </c>
      <c r="H9" s="1">
        <v>6.918071148110801</v>
      </c>
      <c r="I9" s="1">
        <v>17.773265924982397</v>
      </c>
      <c r="J9" s="1">
        <v>12.34566664785699</v>
      </c>
      <c r="K9" s="1">
        <v>0.7427292903761951</v>
      </c>
      <c r="L9" s="1">
        <v>1.0361775209613964</v>
      </c>
      <c r="M9" s="1">
        <v>0.8894540896887286</v>
      </c>
      <c r="N9" s="1">
        <v>1.9224403310678424</v>
      </c>
      <c r="O9" s="1">
        <v>5.904776603491636</v>
      </c>
      <c r="P9" s="1">
        <v>3.9136084672797393</v>
      </c>
      <c r="Q9" s="1">
        <v>0.046946908930957224</v>
      </c>
      <c r="R9" s="1">
        <v>0.09393742191030803</v>
      </c>
      <c r="S9" s="1">
        <v>0.07044202811898173</v>
      </c>
      <c r="T9" s="1">
        <v>2.56109616887863</v>
      </c>
      <c r="U9" s="1">
        <v>6.312418222925451</v>
      </c>
      <c r="V9" s="1">
        <v>4.43675766324172</v>
      </c>
      <c r="W9" s="1">
        <v>5.830799559921588</v>
      </c>
      <c r="X9" s="1">
        <v>14.991434741714238</v>
      </c>
      <c r="Y9" s="1">
        <v>10.41111746325195</v>
      </c>
      <c r="Z9" s="1">
        <v>5.090431936782912</v>
      </c>
      <c r="AA9" s="1">
        <v>5.834779948565512</v>
      </c>
      <c r="AB9" s="1">
        <v>5.462607831964271</v>
      </c>
      <c r="AC9" s="1">
        <v>7.196510285481519</v>
      </c>
      <c r="AD9" s="1">
        <v>17.908265153355053</v>
      </c>
      <c r="AE9" s="1">
        <v>12.5523881996564</v>
      </c>
      <c r="AF9" s="1">
        <v>0.8285118061700779</v>
      </c>
      <c r="AG9" s="1">
        <v>1.168416966437997</v>
      </c>
      <c r="AH9" s="1">
        <v>0.9984646823129841</v>
      </c>
      <c r="AI9" s="1">
        <v>2.4226787578384097</v>
      </c>
      <c r="AJ9" s="1">
        <v>8.562438365495021</v>
      </c>
      <c r="AK9" s="1">
        <v>5.492558857682402</v>
      </c>
      <c r="AL9" s="1">
        <v>0.043147541889482215</v>
      </c>
      <c r="AM9" s="1">
        <v>0.08625398372206755</v>
      </c>
      <c r="AN9" s="1">
        <v>0.06470079176422458</v>
      </c>
      <c r="AO9" s="1">
        <v>1.4329714491696064</v>
      </c>
      <c r="AP9" s="1">
        <v>4.357026488760282</v>
      </c>
      <c r="AQ9" s="1">
        <v>2.894997475310277</v>
      </c>
      <c r="AR9" s="1">
        <v>4.120613063387436</v>
      </c>
      <c r="AS9" s="1">
        <v>10.396187520609338</v>
      </c>
      <c r="AT9" s="1">
        <v>7.258400129232577</v>
      </c>
      <c r="AU9" s="1">
        <v>5.207642865587982</v>
      </c>
      <c r="AV9" s="1">
        <v>6.037957693251247</v>
      </c>
      <c r="AW9" s="1">
        <v>5.622800279419613</v>
      </c>
      <c r="AX9" s="1">
        <v>5.673298887984217</v>
      </c>
      <c r="AY9" s="1">
        <v>14.695685808120007</v>
      </c>
      <c r="AZ9" s="1">
        <v>10.184492486417122</v>
      </c>
      <c r="BA9" s="1">
        <v>1.121767016833574</v>
      </c>
      <c r="BB9" s="1">
        <v>1.5158144629488082</v>
      </c>
      <c r="BC9" s="1">
        <v>1.318790765355349</v>
      </c>
      <c r="BD9" s="1">
        <v>2.770365348405623</v>
      </c>
      <c r="BE9" s="1">
        <v>11.440170268287968</v>
      </c>
      <c r="BF9" s="1">
        <v>7.105267808346796</v>
      </c>
      <c r="BG9" s="1">
        <v>0.03012273701548051</v>
      </c>
      <c r="BH9" s="1">
        <v>0.06362411849771017</v>
      </c>
      <c r="BI9" s="1">
        <v>0.04687358945904045</v>
      </c>
      <c r="BJ9" s="1">
        <v>0.5733150393481952</v>
      </c>
      <c r="BK9" s="1">
        <v>2.433294036991197</v>
      </c>
      <c r="BL9" s="1">
        <v>1.5033044008680454</v>
      </c>
      <c r="BM9" s="26">
        <v>21548.22258997957</v>
      </c>
      <c r="BN9" s="26">
        <v>46310.34333730145</v>
      </c>
      <c r="BO9" s="26">
        <v>33929.28296564517</v>
      </c>
      <c r="BP9" s="26">
        <v>83073.02752758679</v>
      </c>
      <c r="BQ9" s="26">
        <v>210457.05014993853</v>
      </c>
      <c r="BR9" s="26">
        <v>146765.03883758522</v>
      </c>
      <c r="BS9" s="1">
        <f t="shared" si="0"/>
        <v>11.563885604000808</v>
      </c>
      <c r="BT9" s="26">
        <v>107971563.98138303</v>
      </c>
      <c r="BU9" s="29">
        <v>298904186.361</v>
      </c>
      <c r="BV9" s="33">
        <f t="shared" si="1"/>
        <v>36.122466297939674</v>
      </c>
      <c r="BW9">
        <v>78264441.89659253</v>
      </c>
      <c r="BX9">
        <v>25744.7399985</v>
      </c>
      <c r="BY9">
        <v>33290890.788180016</v>
      </c>
      <c r="BZ9">
        <v>17609585.455119025</v>
      </c>
      <c r="CA9">
        <v>0</v>
      </c>
      <c r="CB9">
        <v>3740636.2968516</v>
      </c>
      <c r="CC9">
        <v>8909007.772735188</v>
      </c>
      <c r="CD9">
        <v>9708308.944405228</v>
      </c>
      <c r="CE9" s="1">
        <v>72.48616118044492</v>
      </c>
      <c r="CF9" s="1">
        <v>0.023844000261901394</v>
      </c>
      <c r="CG9" s="1">
        <v>30.833017102466155</v>
      </c>
      <c r="CH9" s="1">
        <v>16.309465942491443</v>
      </c>
      <c r="CI9" s="1">
        <v>0</v>
      </c>
      <c r="CJ9" s="1">
        <v>3.4644643079325763</v>
      </c>
      <c r="CK9" s="1">
        <v>8.251253797038007</v>
      </c>
      <c r="CL9" s="1">
        <v>8.991542389882563</v>
      </c>
      <c r="CM9" s="1">
        <v>0</v>
      </c>
      <c r="CN9" s="26">
        <f t="shared" si="2"/>
        <v>6440853.940783563</v>
      </c>
      <c r="CO9" s="26">
        <f t="shared" si="3"/>
        <v>138423554.95334646</v>
      </c>
      <c r="CP9" s="26">
        <f t="shared" si="4"/>
        <v>10141604.718658308</v>
      </c>
      <c r="CQ9" s="27">
        <f t="shared" si="5"/>
        <v>2.321849600890592</v>
      </c>
      <c r="CR9" s="27">
        <f t="shared" si="6"/>
        <v>4.724323516198362</v>
      </c>
      <c r="CS9" s="27">
        <f t="shared" si="7"/>
        <v>3.5230894867861413</v>
      </c>
      <c r="CT9" s="28">
        <f t="shared" si="8"/>
        <v>17632382.261352006</v>
      </c>
      <c r="CU9" s="28">
        <f t="shared" si="9"/>
        <v>35877034.469395585</v>
      </c>
      <c r="CV9" s="28">
        <f t="shared" si="10"/>
        <v>26754730.602764346</v>
      </c>
      <c r="CW9">
        <f t="shared" si="11"/>
        <v>24830875701.678284</v>
      </c>
      <c r="CX9">
        <f t="shared" si="12"/>
        <v>62906493339.00355</v>
      </c>
      <c r="CY9">
        <f t="shared" si="13"/>
        <v>43868684519.988976</v>
      </c>
      <c r="CZ9" s="11">
        <v>1119.63</v>
      </c>
      <c r="DA9" s="11">
        <v>59.2235</v>
      </c>
      <c r="DB9" s="27">
        <v>7.57</v>
      </c>
      <c r="DC9" s="27">
        <v>7.16</v>
      </c>
      <c r="DD9" s="27">
        <v>2.13</v>
      </c>
      <c r="DE9" s="27">
        <v>5.93</v>
      </c>
      <c r="DF9" s="27">
        <v>0.09</v>
      </c>
      <c r="DG9" s="27">
        <v>50.94</v>
      </c>
      <c r="DH9" s="27">
        <v>3.18</v>
      </c>
      <c r="DI9" s="27">
        <v>7.37</v>
      </c>
      <c r="DJ9" s="27">
        <v>0.87</v>
      </c>
      <c r="DK9" s="27">
        <v>2.21</v>
      </c>
      <c r="DL9" s="27">
        <v>12.08</v>
      </c>
      <c r="DM9" s="27">
        <v>0.3</v>
      </c>
      <c r="DN9" s="27">
        <v>0.06</v>
      </c>
      <c r="DO9" s="27">
        <v>0.12</v>
      </c>
      <c r="DP9" s="27">
        <v>254.728</v>
      </c>
      <c r="DQ9" t="s">
        <v>198</v>
      </c>
      <c r="DR9" t="s">
        <v>200</v>
      </c>
      <c r="DS9" s="11">
        <v>1</v>
      </c>
      <c r="DT9">
        <v>2</v>
      </c>
      <c r="DU9">
        <f t="shared" si="14"/>
        <v>0</v>
      </c>
      <c r="DV9">
        <f t="shared" si="15"/>
        <v>1</v>
      </c>
      <c r="DW9">
        <f t="shared" si="16"/>
        <v>0</v>
      </c>
      <c r="DX9">
        <f t="shared" si="17"/>
        <v>0.9130072</v>
      </c>
      <c r="DY9" s="11">
        <f t="shared" si="18"/>
        <v>272901.67425773485</v>
      </c>
      <c r="DZ9">
        <f t="shared" si="19"/>
        <v>272901.67425773485</v>
      </c>
      <c r="EA9">
        <f t="shared" si="20"/>
        <v>6440853.940783563</v>
      </c>
      <c r="EB9">
        <f t="shared" si="21"/>
        <v>138423554.95334646</v>
      </c>
      <c r="EC9">
        <f t="shared" si="22"/>
        <v>10141604.718658308</v>
      </c>
      <c r="ED9" s="1">
        <f t="shared" si="23"/>
        <v>0.8522061972472796</v>
      </c>
    </row>
    <row r="10" spans="1:134" ht="12.75">
      <c r="A10" s="3" t="s">
        <v>120</v>
      </c>
      <c r="B10" t="s">
        <v>26</v>
      </c>
      <c r="C10" s="1">
        <v>11.916140859411708</v>
      </c>
      <c r="D10" s="1">
        <v>8.387103091084311</v>
      </c>
      <c r="E10" s="1">
        <v>5.041940549816123</v>
      </c>
      <c r="F10" s="1">
        <v>5.917774934831826</v>
      </c>
      <c r="G10" s="1">
        <v>5.4798577423239765</v>
      </c>
      <c r="H10" s="1">
        <v>6.720285931802684</v>
      </c>
      <c r="I10" s="1">
        <v>19.186805807810003</v>
      </c>
      <c r="J10" s="1">
        <v>12.953545240028687</v>
      </c>
      <c r="K10" s="1">
        <v>0.8340084197219606</v>
      </c>
      <c r="L10" s="1">
        <v>1.0281311038146514</v>
      </c>
      <c r="M10" s="1">
        <v>0.931069761768306</v>
      </c>
      <c r="N10" s="1">
        <v>1.2538121900865498</v>
      </c>
      <c r="O10" s="1">
        <v>3.9419415851617114</v>
      </c>
      <c r="P10" s="1">
        <v>2.5978768876241296</v>
      </c>
      <c r="Q10" s="1">
        <v>0.045253076569069114</v>
      </c>
      <c r="R10" s="1">
        <v>0.08156594804102965</v>
      </c>
      <c r="S10" s="1">
        <v>0.06340910810747133</v>
      </c>
      <c r="T10" s="1">
        <v>1.6495132654331328</v>
      </c>
      <c r="U10" s="1">
        <v>5.395365109080247</v>
      </c>
      <c r="V10" s="1">
        <v>3.522439817034346</v>
      </c>
      <c r="W10" s="1">
        <v>4.402906829493814</v>
      </c>
      <c r="X10" s="1">
        <v>11.01743727075192</v>
      </c>
      <c r="Y10" s="1">
        <v>7.710174042545302</v>
      </c>
      <c r="Z10" s="1">
        <v>5.06493080689799</v>
      </c>
      <c r="AA10" s="1">
        <v>5.998059260351616</v>
      </c>
      <c r="AB10" s="1">
        <v>5.531495338545054</v>
      </c>
      <c r="AC10" s="1">
        <v>7.28767483613119</v>
      </c>
      <c r="AD10" s="1">
        <v>18.891060611245965</v>
      </c>
      <c r="AE10" s="1">
        <v>13.08936812788616</v>
      </c>
      <c r="AF10" s="1">
        <v>0.9424373488020725</v>
      </c>
      <c r="AG10" s="1">
        <v>1.1814699747766024</v>
      </c>
      <c r="AH10" s="1">
        <v>1.0619559073597915</v>
      </c>
      <c r="AI10" s="1">
        <v>1.4770026449597975</v>
      </c>
      <c r="AJ10" s="1">
        <v>5.240646150783764</v>
      </c>
      <c r="AK10" s="1">
        <v>3.3588244810099566</v>
      </c>
      <c r="AL10" s="1">
        <v>0.046171278538472305</v>
      </c>
      <c r="AM10" s="1">
        <v>0.07693099658654784</v>
      </c>
      <c r="AN10" s="1">
        <v>0.06155168643971334</v>
      </c>
      <c r="AO10" s="1">
        <v>1.237004797622895</v>
      </c>
      <c r="AP10" s="1">
        <v>4.256423569625177</v>
      </c>
      <c r="AQ10" s="1">
        <v>2.746711318034945</v>
      </c>
      <c r="AR10" s="1">
        <v>2.7964393508768266</v>
      </c>
      <c r="AS10" s="1">
        <v>6.652797096579245</v>
      </c>
      <c r="AT10" s="1">
        <v>4.724617819530457</v>
      </c>
      <c r="AU10" s="1">
        <v>5.1455834218349565</v>
      </c>
      <c r="AV10" s="1">
        <v>6.07761516614443</v>
      </c>
      <c r="AW10" s="1">
        <v>5.611599933083329</v>
      </c>
      <c r="AX10" s="1">
        <v>4.063040905981322</v>
      </c>
      <c r="AY10" s="1">
        <v>10.835751129317934</v>
      </c>
      <c r="AZ10" s="1">
        <v>7.449396421847205</v>
      </c>
      <c r="BA10" s="1">
        <v>1.1432023752768357</v>
      </c>
      <c r="BB10" s="1">
        <v>1.4273563203098771</v>
      </c>
      <c r="BC10" s="1">
        <v>1.2852793477933562</v>
      </c>
      <c r="BD10" s="1">
        <v>1.714867197787828</v>
      </c>
      <c r="BE10" s="1">
        <v>6.934436166215293</v>
      </c>
      <c r="BF10" s="1">
        <v>4.32465168200156</v>
      </c>
      <c r="BG10" s="1">
        <v>0.026382383413961683</v>
      </c>
      <c r="BH10" s="1">
        <v>0.0496266632816994</v>
      </c>
      <c r="BI10" s="1">
        <v>0.038004927545408594</v>
      </c>
      <c r="BJ10" s="1">
        <v>0.4632985811790345</v>
      </c>
      <c r="BK10" s="1">
        <v>1.7089741659973732</v>
      </c>
      <c r="BL10" s="1">
        <v>1.086135969390626</v>
      </c>
      <c r="BM10" s="26">
        <v>17186.73790681446</v>
      </c>
      <c r="BN10" s="26">
        <v>46514.172394076006</v>
      </c>
      <c r="BO10" s="26">
        <v>31850.45515044721</v>
      </c>
      <c r="BP10" s="26">
        <v>60510.741523348</v>
      </c>
      <c r="BQ10" s="26">
        <v>148132.0492250528</v>
      </c>
      <c r="BR10" s="26">
        <v>104321.39537197976</v>
      </c>
      <c r="BS10" s="1">
        <f t="shared" si="0"/>
        <v>10.806214867899085</v>
      </c>
      <c r="BT10" s="26">
        <v>83123891.28372158</v>
      </c>
      <c r="BU10" s="29">
        <v>199903166.927</v>
      </c>
      <c r="BV10" s="33">
        <f t="shared" si="1"/>
        <v>41.58207824395124</v>
      </c>
      <c r="BW10">
        <v>43971107.474252455</v>
      </c>
      <c r="BX10">
        <v>7056.48993705</v>
      </c>
      <c r="BY10">
        <v>23177492.00045292</v>
      </c>
      <c r="BZ10">
        <v>9999882.49938188</v>
      </c>
      <c r="CA10">
        <v>0</v>
      </c>
      <c r="CB10">
        <v>1004997.3310569801</v>
      </c>
      <c r="CC10">
        <v>20918880.853257474</v>
      </c>
      <c r="CD10">
        <v>7927554.885121661</v>
      </c>
      <c r="CE10" s="1">
        <v>52.898278455430614</v>
      </c>
      <c r="CF10" s="1">
        <v>0.008489123678010363</v>
      </c>
      <c r="CG10" s="1">
        <v>27.883069046109306</v>
      </c>
      <c r="CH10" s="1">
        <v>12.030094290521008</v>
      </c>
      <c r="CI10" s="1">
        <v>0</v>
      </c>
      <c r="CJ10" s="1">
        <v>1.2090354716752678</v>
      </c>
      <c r="CK10" s="1">
        <v>25.165906612644452</v>
      </c>
      <c r="CL10" s="1">
        <v>9.537035336884115</v>
      </c>
      <c r="CM10" s="1">
        <v>0.021228407789446194</v>
      </c>
      <c r="CN10" s="26">
        <f t="shared" si="2"/>
        <v>3435683.336716529</v>
      </c>
      <c r="CO10" s="26">
        <f t="shared" si="3"/>
        <v>92983303.6856423</v>
      </c>
      <c r="CP10" s="26">
        <f t="shared" si="4"/>
        <v>6367006.852640775</v>
      </c>
      <c r="CQ10" s="27">
        <f t="shared" si="5"/>
        <v>2.284324805687245</v>
      </c>
      <c r="CR10" s="27">
        <f t="shared" si="6"/>
        <v>4.016175213330289</v>
      </c>
      <c r="CS10" s="27">
        <f t="shared" si="7"/>
        <v>3.1502680329325825</v>
      </c>
      <c r="CT10" s="28">
        <f t="shared" si="8"/>
        <v>11601721.61958293</v>
      </c>
      <c r="CU10" s="28">
        <f t="shared" si="9"/>
        <v>20397513.823131215</v>
      </c>
      <c r="CV10" s="28">
        <f t="shared" si="10"/>
        <v>15999709.259454116</v>
      </c>
      <c r="CW10">
        <f t="shared" si="11"/>
        <v>12096288863.618385</v>
      </c>
      <c r="CX10">
        <f t="shared" si="12"/>
        <v>29612065763.474308</v>
      </c>
      <c r="CY10">
        <f t="shared" si="13"/>
        <v>20854177313.102432</v>
      </c>
      <c r="CZ10" s="11">
        <v>965.031</v>
      </c>
      <c r="DA10" s="11">
        <v>60.0502</v>
      </c>
      <c r="DB10" s="27">
        <v>3.97</v>
      </c>
      <c r="DC10" s="27">
        <v>8.77</v>
      </c>
      <c r="DD10" s="27">
        <v>2.76</v>
      </c>
      <c r="DE10" s="27">
        <v>4.69</v>
      </c>
      <c r="DF10" s="27">
        <v>0.24</v>
      </c>
      <c r="DG10" s="27">
        <v>55.39</v>
      </c>
      <c r="DH10" s="27">
        <v>1.91</v>
      </c>
      <c r="DI10" s="27">
        <v>6.85</v>
      </c>
      <c r="DJ10" s="27">
        <v>0.96</v>
      </c>
      <c r="DK10" s="27">
        <v>2.16</v>
      </c>
      <c r="DL10" s="27">
        <v>11.54</v>
      </c>
      <c r="DM10" s="27">
        <v>0.41</v>
      </c>
      <c r="DN10" s="27">
        <v>0.08</v>
      </c>
      <c r="DO10" s="27">
        <v>0.28</v>
      </c>
      <c r="DP10" s="27">
        <v>236.058</v>
      </c>
      <c r="DQ10" t="s">
        <v>200</v>
      </c>
      <c r="DR10" t="s">
        <v>200</v>
      </c>
      <c r="DS10" s="11">
        <v>1</v>
      </c>
      <c r="DT10">
        <v>2</v>
      </c>
      <c r="DU10">
        <f t="shared" si="14"/>
        <v>0</v>
      </c>
      <c r="DV10">
        <f t="shared" si="15"/>
        <v>1</v>
      </c>
      <c r="DW10">
        <f t="shared" si="16"/>
        <v>0</v>
      </c>
      <c r="DX10">
        <f t="shared" si="17"/>
        <v>0.9995826400000001</v>
      </c>
      <c r="DY10" s="11">
        <f t="shared" si="18"/>
        <v>199819.73534125133</v>
      </c>
      <c r="DZ10">
        <f t="shared" si="19"/>
        <v>199819.73534125133</v>
      </c>
      <c r="EA10">
        <f t="shared" si="20"/>
        <v>3435683.336716529</v>
      </c>
      <c r="EB10">
        <f t="shared" si="21"/>
        <v>92983303.6856423</v>
      </c>
      <c r="EC10">
        <f t="shared" si="22"/>
        <v>6367006.852640775</v>
      </c>
      <c r="ED10" s="1">
        <f t="shared" si="23"/>
        <v>1.1808617323516586</v>
      </c>
    </row>
    <row r="11" spans="1:134" ht="12.75">
      <c r="A11" s="3" t="s">
        <v>121</v>
      </c>
      <c r="B11" s="15" t="s">
        <v>37</v>
      </c>
      <c r="C11" s="17">
        <v>46.94687334896178</v>
      </c>
      <c r="D11" s="17">
        <v>35.326144199531626</v>
      </c>
      <c r="E11" s="17">
        <v>5.05358459501433</v>
      </c>
      <c r="F11" s="17">
        <v>5.5866378818570865</v>
      </c>
      <c r="G11" s="17">
        <v>5.320111238435708</v>
      </c>
      <c r="H11" s="17">
        <v>5.067962294185902</v>
      </c>
      <c r="I11" s="17">
        <v>10.34972033751479</v>
      </c>
      <c r="J11" s="17">
        <v>7.7088413158503455</v>
      </c>
      <c r="K11" s="17">
        <v>0.8453264236145979</v>
      </c>
      <c r="L11" s="17">
        <v>1.096866098888498</v>
      </c>
      <c r="M11" s="17">
        <v>0.9710962612515481</v>
      </c>
      <c r="N11" s="17">
        <v>1.9835909201349253</v>
      </c>
      <c r="O11" s="17">
        <v>5.953260156120139</v>
      </c>
      <c r="P11" s="17">
        <v>3.9684255381275326</v>
      </c>
      <c r="Q11" s="17">
        <v>0.05618897254038526</v>
      </c>
      <c r="R11" s="17">
        <v>0.0870638121003016</v>
      </c>
      <c r="S11" s="17">
        <v>0.07162639232034344</v>
      </c>
      <c r="T11" s="17">
        <v>2.0082739737440867</v>
      </c>
      <c r="U11" s="17">
        <v>3.9172205247516776</v>
      </c>
      <c r="V11" s="17">
        <v>2.9627472492478817</v>
      </c>
      <c r="W11" s="17">
        <v>24.930972274356048</v>
      </c>
      <c r="X11" s="17">
        <v>41.188191062992246</v>
      </c>
      <c r="Y11" s="17">
        <v>33.05958164597472</v>
      </c>
      <c r="Z11" s="17">
        <v>5.275598349365264</v>
      </c>
      <c r="AA11" s="17">
        <v>5.795896802048715</v>
      </c>
      <c r="AB11" s="17">
        <v>5.5357472698607735</v>
      </c>
      <c r="AC11" s="17">
        <v>6.5958139615550495</v>
      </c>
      <c r="AD11" s="17">
        <v>11.912594983291418</v>
      </c>
      <c r="AE11" s="17">
        <v>9.254204472423233</v>
      </c>
      <c r="AF11" s="17">
        <v>1.232691085330392</v>
      </c>
      <c r="AG11" s="17">
        <v>1.4957397929885456</v>
      </c>
      <c r="AH11" s="17">
        <v>1.3642158833916955</v>
      </c>
      <c r="AI11" s="17">
        <v>1.1411591745548157</v>
      </c>
      <c r="AJ11" s="17">
        <v>3.508309919409794</v>
      </c>
      <c r="AK11" s="17">
        <v>2.3247345469823055</v>
      </c>
      <c r="AL11" s="17">
        <v>0.04945220723286618</v>
      </c>
      <c r="AM11" s="17">
        <v>0.07917090063966123</v>
      </c>
      <c r="AN11" s="17">
        <v>0.06431211419489338</v>
      </c>
      <c r="AO11" s="17">
        <v>1.1972468555631874</v>
      </c>
      <c r="AP11" s="17">
        <v>2.48377787790577</v>
      </c>
      <c r="AQ11" s="17">
        <v>1.8405128021586301</v>
      </c>
      <c r="AR11" s="17">
        <v>25.616192882046175</v>
      </c>
      <c r="AS11" s="17">
        <v>34.4643070477633</v>
      </c>
      <c r="AT11" s="17">
        <v>30.040249964904742</v>
      </c>
      <c r="AU11" s="17">
        <v>5.505286853374426</v>
      </c>
      <c r="AV11" s="17">
        <v>6.003526531734827</v>
      </c>
      <c r="AW11" s="17">
        <v>5.754406692554625</v>
      </c>
      <c r="AX11" s="17">
        <v>6.4149913230860225</v>
      </c>
      <c r="AY11" s="17">
        <v>11.562741591093461</v>
      </c>
      <c r="AZ11" s="17">
        <v>8.98886645708974</v>
      </c>
      <c r="BA11" s="17">
        <v>1.5884321176596632</v>
      </c>
      <c r="BB11" s="17">
        <v>1.8712342951188168</v>
      </c>
      <c r="BC11" s="17">
        <v>1.7298332063892399</v>
      </c>
      <c r="BD11" s="17">
        <v>0.40953498609684325</v>
      </c>
      <c r="BE11" s="17">
        <v>1.3836721798979457</v>
      </c>
      <c r="BF11" s="17">
        <v>0.8966035829973943</v>
      </c>
      <c r="BG11" s="17">
        <v>0.04711810923184396</v>
      </c>
      <c r="BH11" s="17">
        <v>0.0755838492514854</v>
      </c>
      <c r="BI11" s="17">
        <v>0.06135097924166468</v>
      </c>
      <c r="BJ11" s="17">
        <v>0.7799939471172376</v>
      </c>
      <c r="BK11" s="17">
        <v>1.580081387402873</v>
      </c>
      <c r="BL11" s="17">
        <v>1.1800376672600554</v>
      </c>
      <c r="BM11" s="30">
        <v>22984.123370849564</v>
      </c>
      <c r="BN11" s="30">
        <v>37695.040853912404</v>
      </c>
      <c r="BO11" s="30">
        <v>30339.582112761364</v>
      </c>
      <c r="BP11" s="30">
        <v>561795.6275362266</v>
      </c>
      <c r="BQ11" s="30">
        <v>862125.3051433252</v>
      </c>
      <c r="BR11" s="30">
        <v>711960.4663397761</v>
      </c>
      <c r="BS11" s="1">
        <f t="shared" si="0"/>
        <v>8.838996634975258</v>
      </c>
      <c r="BT11" s="30">
        <v>14572136.499855738</v>
      </c>
      <c r="BU11" s="29">
        <v>14574813.456286224</v>
      </c>
      <c r="BV11" s="33">
        <f t="shared" si="1"/>
        <v>99.98163299696073</v>
      </c>
      <c r="BW11">
        <v>0</v>
      </c>
      <c r="BX11">
        <v>36737.94142794</v>
      </c>
      <c r="BY11">
        <v>0</v>
      </c>
      <c r="BZ11">
        <v>14218134.354931619</v>
      </c>
      <c r="CA11">
        <v>166696.2151219</v>
      </c>
      <c r="CB11">
        <v>275159.16994627996</v>
      </c>
      <c r="CC11">
        <v>0</v>
      </c>
      <c r="CD11">
        <v>0</v>
      </c>
      <c r="CE11" s="17">
        <v>0</v>
      </c>
      <c r="CF11" s="17">
        <v>0.2521108790622686</v>
      </c>
      <c r="CG11" s="17">
        <v>0</v>
      </c>
      <c r="CH11" s="17">
        <v>97.5706915391053</v>
      </c>
      <c r="CI11" s="17">
        <v>1.143938056876905</v>
      </c>
      <c r="CJ11" s="17">
        <v>1.8882555070013514</v>
      </c>
      <c r="CK11" s="17">
        <v>0</v>
      </c>
      <c r="CL11" s="17">
        <v>0</v>
      </c>
      <c r="CM11" s="17">
        <v>1.4106243463592727</v>
      </c>
      <c r="CN11" s="26">
        <f t="shared" si="2"/>
        <v>334989.31058640085</v>
      </c>
      <c r="CO11" s="26">
        <f t="shared" si="3"/>
        <v>5493981.886728615</v>
      </c>
      <c r="CP11" s="26">
        <f t="shared" si="4"/>
        <v>442193.7496351751</v>
      </c>
      <c r="CQ11" s="27">
        <f t="shared" si="5"/>
        <v>2.9919552656376665</v>
      </c>
      <c r="CR11" s="27">
        <f t="shared" si="6"/>
        <v>4.758879742591138</v>
      </c>
      <c r="CS11" s="27">
        <f t="shared" si="7"/>
        <v>3.875430950321515</v>
      </c>
      <c r="CT11" s="28">
        <f t="shared" si="8"/>
        <v>1107906.2466011757</v>
      </c>
      <c r="CU11" s="28">
        <f t="shared" si="9"/>
        <v>1762189.6470824503</v>
      </c>
      <c r="CV11" s="28">
        <f t="shared" si="10"/>
        <v>1435052.9259058468</v>
      </c>
      <c r="CW11">
        <f t="shared" si="11"/>
        <v>8188066471.897759</v>
      </c>
      <c r="CX11">
        <f t="shared" si="12"/>
        <v>12565315498.407803</v>
      </c>
      <c r="CY11">
        <f t="shared" si="13"/>
        <v>10376690985.152782</v>
      </c>
      <c r="CZ11" s="35">
        <v>189.306</v>
      </c>
      <c r="DA11" s="35">
        <v>14.2655</v>
      </c>
      <c r="DB11" s="27">
        <v>0.03</v>
      </c>
      <c r="DC11" s="27">
        <v>3.35</v>
      </c>
      <c r="DD11" s="27">
        <v>5.12</v>
      </c>
      <c r="DE11" s="27">
        <v>7.85</v>
      </c>
      <c r="DF11" s="27">
        <v>1.04</v>
      </c>
      <c r="DG11" s="27">
        <v>58.81</v>
      </c>
      <c r="DH11" s="27">
        <v>18.94</v>
      </c>
      <c r="DI11" s="27">
        <v>0</v>
      </c>
      <c r="DJ11" s="27">
        <v>0.01</v>
      </c>
      <c r="DK11" s="27">
        <v>4.76</v>
      </c>
      <c r="DL11" s="27">
        <v>0</v>
      </c>
      <c r="DM11" s="27">
        <v>0.08</v>
      </c>
      <c r="DN11" s="27">
        <v>0</v>
      </c>
      <c r="DO11" s="27">
        <v>0.03</v>
      </c>
      <c r="DP11" s="27">
        <v>30.8688</v>
      </c>
      <c r="DQ11" t="s">
        <v>200</v>
      </c>
      <c r="DR11" t="s">
        <v>200</v>
      </c>
      <c r="DS11" s="11">
        <v>1</v>
      </c>
      <c r="DT11">
        <v>1</v>
      </c>
      <c r="DU11">
        <f t="shared" si="14"/>
        <v>1</v>
      </c>
      <c r="DV11">
        <f t="shared" si="15"/>
        <v>0</v>
      </c>
      <c r="DW11">
        <f t="shared" si="16"/>
        <v>0</v>
      </c>
      <c r="DX11">
        <f t="shared" si="17"/>
        <v>1.43398864</v>
      </c>
      <c r="DY11" s="11">
        <f t="shared" si="18"/>
        <v>20900.11692643358</v>
      </c>
      <c r="DZ11">
        <f t="shared" si="19"/>
        <v>20900.11692643358</v>
      </c>
      <c r="EA11">
        <f t="shared" si="20"/>
        <v>334989.31058640085</v>
      </c>
      <c r="EB11">
        <f t="shared" si="21"/>
        <v>5493981.886728615</v>
      </c>
      <c r="EC11">
        <f t="shared" si="22"/>
        <v>442193.7496351751</v>
      </c>
      <c r="ED11" s="1">
        <f t="shared" si="23"/>
        <v>2.1179550662918474</v>
      </c>
    </row>
    <row r="12" spans="1:134" ht="12.75">
      <c r="A12" s="3" t="s">
        <v>122</v>
      </c>
      <c r="B12" s="15" t="s">
        <v>0</v>
      </c>
      <c r="C12" s="17">
        <v>50</v>
      </c>
      <c r="D12" s="17">
        <v>37.5</v>
      </c>
      <c r="E12" s="17">
        <v>5.1</v>
      </c>
      <c r="F12" s="17">
        <v>5.5</v>
      </c>
      <c r="G12" s="17">
        <v>5.3</v>
      </c>
      <c r="H12" s="17">
        <v>5</v>
      </c>
      <c r="I12" s="17">
        <v>10</v>
      </c>
      <c r="J12" s="17">
        <v>7.5</v>
      </c>
      <c r="K12" s="17">
        <v>0.85</v>
      </c>
      <c r="L12" s="17">
        <v>1.1</v>
      </c>
      <c r="M12" s="17">
        <v>0.975</v>
      </c>
      <c r="N12" s="17">
        <v>2</v>
      </c>
      <c r="O12" s="17">
        <v>6</v>
      </c>
      <c r="P12" s="17">
        <v>4</v>
      </c>
      <c r="Q12" s="17">
        <v>0.04</v>
      </c>
      <c r="R12" s="17">
        <v>0.07</v>
      </c>
      <c r="S12" s="17">
        <v>0.055</v>
      </c>
      <c r="T12" s="17">
        <v>1</v>
      </c>
      <c r="U12" s="17">
        <v>2</v>
      </c>
      <c r="V12" s="17">
        <v>1.5</v>
      </c>
      <c r="W12" s="17">
        <v>27.5</v>
      </c>
      <c r="X12" s="17">
        <v>45</v>
      </c>
      <c r="Y12" s="17">
        <v>36.25</v>
      </c>
      <c r="Z12" s="17">
        <v>5.35</v>
      </c>
      <c r="AA12" s="17">
        <v>5.75</v>
      </c>
      <c r="AB12" s="17">
        <v>5.55</v>
      </c>
      <c r="AC12" s="17">
        <v>5</v>
      </c>
      <c r="AD12" s="17">
        <v>10</v>
      </c>
      <c r="AE12" s="17">
        <v>7.5</v>
      </c>
      <c r="AF12" s="17">
        <v>1.275</v>
      </c>
      <c r="AG12" s="17">
        <v>1.55</v>
      </c>
      <c r="AH12" s="17">
        <v>1.4125</v>
      </c>
      <c r="AI12" s="17">
        <v>1.0005</v>
      </c>
      <c r="AJ12" s="17">
        <v>3.03</v>
      </c>
      <c r="AK12" s="17">
        <v>2.01525</v>
      </c>
      <c r="AL12" s="17">
        <v>0.04</v>
      </c>
      <c r="AM12" s="17">
        <v>0.07</v>
      </c>
      <c r="AN12" s="17">
        <v>0.055</v>
      </c>
      <c r="AO12" s="17">
        <v>0.75</v>
      </c>
      <c r="AP12" s="17">
        <v>1.5</v>
      </c>
      <c r="AQ12" s="17">
        <v>1.125</v>
      </c>
      <c r="AR12" s="17">
        <v>30</v>
      </c>
      <c r="AS12" s="17">
        <v>40</v>
      </c>
      <c r="AT12" s="17">
        <v>35</v>
      </c>
      <c r="AU12" s="17">
        <v>5.6</v>
      </c>
      <c r="AV12" s="17">
        <v>6</v>
      </c>
      <c r="AW12" s="17">
        <v>5.8</v>
      </c>
      <c r="AX12" s="17">
        <v>5</v>
      </c>
      <c r="AY12" s="17">
        <v>10</v>
      </c>
      <c r="AZ12" s="17">
        <v>7.5</v>
      </c>
      <c r="BA12" s="17">
        <v>1.7</v>
      </c>
      <c r="BB12" s="17">
        <v>2</v>
      </c>
      <c r="BC12" s="17">
        <v>1.85</v>
      </c>
      <c r="BD12" s="17">
        <v>0.001</v>
      </c>
      <c r="BE12" s="17">
        <v>0.06</v>
      </c>
      <c r="BF12" s="17">
        <v>0.030500000000000003</v>
      </c>
      <c r="BG12" s="17">
        <v>0.04</v>
      </c>
      <c r="BH12" s="17">
        <v>0.07</v>
      </c>
      <c r="BI12" s="17">
        <v>0.055</v>
      </c>
      <c r="BJ12" s="17">
        <v>0.5</v>
      </c>
      <c r="BK12" s="17">
        <v>1</v>
      </c>
      <c r="BL12" s="17">
        <v>0.75</v>
      </c>
      <c r="BM12" s="30">
        <v>16535.4</v>
      </c>
      <c r="BN12" s="30">
        <v>27203.4</v>
      </c>
      <c r="BO12" s="30">
        <v>21869.4</v>
      </c>
      <c r="BP12" s="30">
        <v>649414.5</v>
      </c>
      <c r="BQ12" s="30">
        <v>987171</v>
      </c>
      <c r="BR12" s="30">
        <v>818292.75</v>
      </c>
      <c r="BS12" s="1">
        <f t="shared" si="0"/>
        <v>7.5</v>
      </c>
      <c r="BT12" s="30">
        <v>1819499.3984581076</v>
      </c>
      <c r="BU12" s="29">
        <v>1828500</v>
      </c>
      <c r="BV12" s="33">
        <v>99.5077603750674</v>
      </c>
      <c r="BW12" s="16">
        <v>0</v>
      </c>
      <c r="BX12" s="16">
        <v>0</v>
      </c>
      <c r="BY12" s="16">
        <v>0</v>
      </c>
      <c r="BZ12" s="16">
        <v>1760740.1542657963</v>
      </c>
      <c r="CA12" s="16">
        <v>0</v>
      </c>
      <c r="CB12" s="16">
        <v>0</v>
      </c>
      <c r="CC12" s="16">
        <v>0</v>
      </c>
      <c r="CD12" s="16">
        <v>0</v>
      </c>
      <c r="CE12" s="17">
        <v>0</v>
      </c>
      <c r="CF12" s="17">
        <v>0</v>
      </c>
      <c r="CG12" s="17">
        <v>0</v>
      </c>
      <c r="CH12" s="17">
        <v>100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26">
        <f t="shared" si="2"/>
        <v>30234.978900000006</v>
      </c>
      <c r="CO12" s="26">
        <f t="shared" si="3"/>
        <v>497414.169</v>
      </c>
      <c r="CP12" s="26">
        <f t="shared" si="4"/>
        <v>39988.1979</v>
      </c>
      <c r="CQ12" s="27">
        <f t="shared" si="5"/>
        <v>2.4</v>
      </c>
      <c r="CR12" s="27">
        <f t="shared" si="6"/>
        <v>4.200000000000001</v>
      </c>
      <c r="CS12" s="27">
        <f t="shared" si="7"/>
        <v>3.3</v>
      </c>
      <c r="CT12" s="28">
        <f t="shared" si="8"/>
        <v>111493.90243902439</v>
      </c>
      <c r="CU12" s="28">
        <f t="shared" si="9"/>
        <v>195114.32926829273</v>
      </c>
      <c r="CV12" s="28">
        <f t="shared" si="10"/>
        <v>153304.11585365853</v>
      </c>
      <c r="CW12">
        <f t="shared" si="11"/>
        <v>1187454413.25</v>
      </c>
      <c r="CX12">
        <f t="shared" si="12"/>
        <v>1805042173.5</v>
      </c>
      <c r="CY12">
        <f t="shared" si="13"/>
        <v>1496248293.375</v>
      </c>
      <c r="CZ12" s="35">
        <v>145.40606163069444</v>
      </c>
      <c r="DA12" s="35">
        <v>11.190222302270236</v>
      </c>
      <c r="DB12" s="27">
        <v>0.6177076183939602</v>
      </c>
      <c r="DC12" s="27">
        <v>10.358481600760255</v>
      </c>
      <c r="DD12" s="27">
        <v>5.9394963307111555</v>
      </c>
      <c r="DE12" s="27">
        <v>11.546380866902487</v>
      </c>
      <c r="DF12" s="27">
        <v>0</v>
      </c>
      <c r="DG12" s="27">
        <v>30.647801066469565</v>
      </c>
      <c r="DH12" s="27">
        <v>19.148936170212767</v>
      </c>
      <c r="DI12" s="27">
        <v>0</v>
      </c>
      <c r="DJ12" s="27">
        <v>0</v>
      </c>
      <c r="DK12" s="27">
        <v>21.762314555725673</v>
      </c>
      <c r="DL12" s="27">
        <v>0</v>
      </c>
      <c r="DM12" s="27">
        <v>0</v>
      </c>
      <c r="DN12" s="27">
        <v>0</v>
      </c>
      <c r="DO12" s="27">
        <v>0</v>
      </c>
      <c r="DP12" s="36">
        <v>0</v>
      </c>
      <c r="DQ12" t="s">
        <v>200</v>
      </c>
      <c r="DR12" t="s">
        <v>200</v>
      </c>
      <c r="DS12" s="11">
        <v>1</v>
      </c>
      <c r="DT12">
        <v>1</v>
      </c>
      <c r="DU12">
        <f t="shared" si="14"/>
        <v>1</v>
      </c>
      <c r="DV12">
        <f t="shared" si="15"/>
        <v>0</v>
      </c>
      <c r="DW12">
        <f t="shared" si="16"/>
        <v>0</v>
      </c>
      <c r="DX12">
        <f t="shared" si="17"/>
        <v>1.4585726054868111</v>
      </c>
      <c r="DY12" s="11">
        <f t="shared" si="18"/>
        <v>2667.0000091326337</v>
      </c>
      <c r="DZ12">
        <f t="shared" si="19"/>
        <v>2667.0000091326337</v>
      </c>
      <c r="EA12">
        <f t="shared" si="20"/>
        <v>30234.978900000006</v>
      </c>
      <c r="EB12">
        <f t="shared" si="21"/>
        <v>497414.169</v>
      </c>
      <c r="EC12">
        <f t="shared" si="22"/>
        <v>39988.1979</v>
      </c>
      <c r="ED12" s="1">
        <f t="shared" si="23"/>
        <v>0</v>
      </c>
    </row>
    <row r="13" spans="1:134" ht="12.75">
      <c r="A13" s="3" t="s">
        <v>123</v>
      </c>
      <c r="B13" s="15" t="s">
        <v>1</v>
      </c>
      <c r="C13" s="17">
        <v>50</v>
      </c>
      <c r="D13" s="17">
        <v>37.5</v>
      </c>
      <c r="E13" s="17">
        <v>5.1</v>
      </c>
      <c r="F13" s="17">
        <v>5.5</v>
      </c>
      <c r="G13" s="17">
        <v>5.3</v>
      </c>
      <c r="H13" s="17">
        <v>5</v>
      </c>
      <c r="I13" s="17">
        <v>10</v>
      </c>
      <c r="J13" s="17">
        <v>7.5</v>
      </c>
      <c r="K13" s="17">
        <v>0.85</v>
      </c>
      <c r="L13" s="17">
        <v>1.1</v>
      </c>
      <c r="M13" s="17">
        <v>0.975</v>
      </c>
      <c r="N13" s="17">
        <v>2</v>
      </c>
      <c r="O13" s="17">
        <v>6</v>
      </c>
      <c r="P13" s="17">
        <v>4</v>
      </c>
      <c r="Q13" s="17">
        <v>0.04</v>
      </c>
      <c r="R13" s="17">
        <v>0.07</v>
      </c>
      <c r="S13" s="17">
        <v>0.055</v>
      </c>
      <c r="T13" s="17">
        <v>1</v>
      </c>
      <c r="U13" s="17">
        <v>2</v>
      </c>
      <c r="V13" s="17">
        <v>1.5</v>
      </c>
      <c r="W13" s="17">
        <v>27.5</v>
      </c>
      <c r="X13" s="17">
        <v>45</v>
      </c>
      <c r="Y13" s="17">
        <v>36.25</v>
      </c>
      <c r="Z13" s="17">
        <v>5.35</v>
      </c>
      <c r="AA13" s="17">
        <v>5.75</v>
      </c>
      <c r="AB13" s="17">
        <v>5.55</v>
      </c>
      <c r="AC13" s="17">
        <v>5</v>
      </c>
      <c r="AD13" s="17">
        <v>10</v>
      </c>
      <c r="AE13" s="17">
        <v>7.5</v>
      </c>
      <c r="AF13" s="17">
        <v>1.275</v>
      </c>
      <c r="AG13" s="17">
        <v>1.55</v>
      </c>
      <c r="AH13" s="17">
        <v>1.4125</v>
      </c>
      <c r="AI13" s="17">
        <v>1.0005</v>
      </c>
      <c r="AJ13" s="17">
        <v>3.03</v>
      </c>
      <c r="AK13" s="17">
        <v>2.01525</v>
      </c>
      <c r="AL13" s="17">
        <v>0.04</v>
      </c>
      <c r="AM13" s="17">
        <v>0.07</v>
      </c>
      <c r="AN13" s="17">
        <v>0.055</v>
      </c>
      <c r="AO13" s="17">
        <v>0.75</v>
      </c>
      <c r="AP13" s="17">
        <v>1.5</v>
      </c>
      <c r="AQ13" s="17">
        <v>1.125</v>
      </c>
      <c r="AR13" s="17">
        <v>30</v>
      </c>
      <c r="AS13" s="17">
        <v>40</v>
      </c>
      <c r="AT13" s="17">
        <v>35</v>
      </c>
      <c r="AU13" s="17">
        <v>5.6</v>
      </c>
      <c r="AV13" s="17">
        <v>6</v>
      </c>
      <c r="AW13" s="17">
        <v>5.8</v>
      </c>
      <c r="AX13" s="17">
        <v>5</v>
      </c>
      <c r="AY13" s="17">
        <v>10</v>
      </c>
      <c r="AZ13" s="17">
        <v>7.5</v>
      </c>
      <c r="BA13" s="17">
        <v>1.7</v>
      </c>
      <c r="BB13" s="17">
        <v>2</v>
      </c>
      <c r="BC13" s="17">
        <v>1.85</v>
      </c>
      <c r="BD13" s="17">
        <v>0.001</v>
      </c>
      <c r="BE13" s="17">
        <v>0.06</v>
      </c>
      <c r="BF13" s="17">
        <v>0.030500000000000003</v>
      </c>
      <c r="BG13" s="17">
        <v>0.04</v>
      </c>
      <c r="BH13" s="17">
        <v>0.07</v>
      </c>
      <c r="BI13" s="17">
        <v>0.055</v>
      </c>
      <c r="BJ13" s="17">
        <v>0.5</v>
      </c>
      <c r="BK13" s="17">
        <v>1</v>
      </c>
      <c r="BL13" s="17">
        <v>0.75</v>
      </c>
      <c r="BM13" s="30">
        <v>16535.4</v>
      </c>
      <c r="BN13" s="30">
        <v>27203.4</v>
      </c>
      <c r="BO13" s="30">
        <v>21869.4</v>
      </c>
      <c r="BP13" s="30">
        <v>649414.5</v>
      </c>
      <c r="BQ13" s="30">
        <v>987171</v>
      </c>
      <c r="BR13" s="30">
        <v>818292.75</v>
      </c>
      <c r="BS13" s="1">
        <f t="shared" si="0"/>
        <v>7.5</v>
      </c>
      <c r="BT13" s="30">
        <v>1819499.3984581076</v>
      </c>
      <c r="BU13" s="29">
        <v>1828500</v>
      </c>
      <c r="BV13" s="33">
        <f t="shared" si="1"/>
        <v>99.5077603750674</v>
      </c>
      <c r="BW13" s="16">
        <v>0</v>
      </c>
      <c r="BX13" s="16">
        <v>0</v>
      </c>
      <c r="BY13" s="16">
        <v>0</v>
      </c>
      <c r="BZ13" s="16">
        <v>1821607.46869</v>
      </c>
      <c r="CA13" s="16">
        <v>0</v>
      </c>
      <c r="CB13" s="16">
        <v>0</v>
      </c>
      <c r="CC13" s="16">
        <v>0</v>
      </c>
      <c r="CD13" s="16">
        <v>0</v>
      </c>
      <c r="CE13" s="17">
        <v>0</v>
      </c>
      <c r="CF13" s="17">
        <v>0</v>
      </c>
      <c r="CG13" s="17">
        <v>0</v>
      </c>
      <c r="CH13" s="17">
        <v>100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26">
        <f t="shared" si="2"/>
        <v>30234.978900000006</v>
      </c>
      <c r="CO13" s="26">
        <f t="shared" si="3"/>
        <v>497414.169</v>
      </c>
      <c r="CP13" s="26">
        <f t="shared" si="4"/>
        <v>39988.1979</v>
      </c>
      <c r="CQ13" s="27">
        <f t="shared" si="5"/>
        <v>2.4</v>
      </c>
      <c r="CR13" s="27">
        <f t="shared" si="6"/>
        <v>4.200000000000001</v>
      </c>
      <c r="CS13" s="27">
        <f t="shared" si="7"/>
        <v>3.3</v>
      </c>
      <c r="CT13" s="28">
        <f t="shared" si="8"/>
        <v>111493.90243902439</v>
      </c>
      <c r="CU13" s="28">
        <f t="shared" si="9"/>
        <v>195114.32926829273</v>
      </c>
      <c r="CV13" s="28">
        <f t="shared" si="10"/>
        <v>153304.11585365853</v>
      </c>
      <c r="CW13">
        <f t="shared" si="11"/>
        <v>1187454413.25</v>
      </c>
      <c r="CX13">
        <f t="shared" si="12"/>
        <v>1805042173.5</v>
      </c>
      <c r="CY13">
        <f t="shared" si="13"/>
        <v>1496248293.375</v>
      </c>
      <c r="CZ13" s="35">
        <v>145.40606163069444</v>
      </c>
      <c r="DA13" s="35">
        <v>11.190222302270236</v>
      </c>
      <c r="DB13" s="27">
        <v>0.6177076183939602</v>
      </c>
      <c r="DC13" s="27">
        <v>10.358481600760255</v>
      </c>
      <c r="DD13" s="27">
        <v>5.9394963307111555</v>
      </c>
      <c r="DE13" s="27">
        <v>11.546380866902487</v>
      </c>
      <c r="DF13" s="27">
        <v>0</v>
      </c>
      <c r="DG13" s="27">
        <v>30.647801066469565</v>
      </c>
      <c r="DH13" s="27">
        <v>19.148936170212767</v>
      </c>
      <c r="DI13" s="27">
        <v>0</v>
      </c>
      <c r="DJ13" s="27">
        <v>0</v>
      </c>
      <c r="DK13" s="27">
        <v>21.762314555725673</v>
      </c>
      <c r="DL13" s="27">
        <v>0</v>
      </c>
      <c r="DM13" s="27">
        <v>0</v>
      </c>
      <c r="DN13" s="27">
        <v>0</v>
      </c>
      <c r="DO13" s="27">
        <v>0</v>
      </c>
      <c r="DP13" s="36">
        <v>0</v>
      </c>
      <c r="DQ13" t="s">
        <v>200</v>
      </c>
      <c r="DR13" t="s">
        <v>200</v>
      </c>
      <c r="DS13" s="11">
        <v>0</v>
      </c>
      <c r="DT13">
        <v>1</v>
      </c>
      <c r="DU13">
        <f t="shared" si="14"/>
        <v>0</v>
      </c>
      <c r="DV13">
        <f t="shared" si="15"/>
        <v>0</v>
      </c>
      <c r="DW13">
        <f t="shared" si="16"/>
        <v>0</v>
      </c>
      <c r="DX13">
        <f t="shared" si="17"/>
        <v>1.4585726054868111</v>
      </c>
      <c r="DY13" s="11">
        <f t="shared" si="18"/>
        <v>2667.0000091326337</v>
      </c>
      <c r="DZ13">
        <f t="shared" si="19"/>
        <v>0</v>
      </c>
      <c r="EA13">
        <f t="shared" si="20"/>
        <v>0</v>
      </c>
      <c r="EB13">
        <f t="shared" si="21"/>
        <v>0</v>
      </c>
      <c r="EC13">
        <f t="shared" si="22"/>
        <v>0</v>
      </c>
      <c r="ED13" s="1">
        <f t="shared" si="23"/>
        <v>0</v>
      </c>
    </row>
    <row r="14" spans="1:134" ht="12.75">
      <c r="A14" s="3" t="s">
        <v>124</v>
      </c>
      <c r="B14" t="s">
        <v>32</v>
      </c>
      <c r="C14" s="1">
        <v>45.810187051789555</v>
      </c>
      <c r="D14" s="1">
        <v>34.298885072742685</v>
      </c>
      <c r="E14" s="1">
        <v>5.101228599639831</v>
      </c>
      <c r="F14" s="1">
        <v>5.677302048189951</v>
      </c>
      <c r="G14" s="1">
        <v>5.38926532391489</v>
      </c>
      <c r="H14" s="1">
        <v>4.660312713530078</v>
      </c>
      <c r="I14" s="1">
        <v>9.744682338347445</v>
      </c>
      <c r="J14" s="1">
        <v>7.202497525938763</v>
      </c>
      <c r="K14" s="1">
        <v>0.885999734372959</v>
      </c>
      <c r="L14" s="1">
        <v>1.1397633148617818</v>
      </c>
      <c r="M14" s="1">
        <v>1.0128815246173706</v>
      </c>
      <c r="N14" s="1">
        <v>2.2608165999890213</v>
      </c>
      <c r="O14" s="1">
        <v>6.912953665308245</v>
      </c>
      <c r="P14" s="1">
        <v>4.586885132648634</v>
      </c>
      <c r="Q14" s="1">
        <v>0.04145846969599245</v>
      </c>
      <c r="R14" s="1">
        <v>0.07209164925693846</v>
      </c>
      <c r="S14" s="1">
        <v>0.05677505947646544</v>
      </c>
      <c r="T14" s="1">
        <v>1.1006259956905575</v>
      </c>
      <c r="U14" s="1">
        <v>2.4771872994439272</v>
      </c>
      <c r="V14" s="1">
        <v>1.7889066475672422</v>
      </c>
      <c r="W14" s="1">
        <v>23.67726951941042</v>
      </c>
      <c r="X14" s="1">
        <v>39.64370825509471</v>
      </c>
      <c r="Y14" s="1">
        <v>31.660488887252566</v>
      </c>
      <c r="Z14" s="1">
        <v>5.327199570975697</v>
      </c>
      <c r="AA14" s="1">
        <v>5.881420560164144</v>
      </c>
      <c r="AB14" s="1">
        <v>5.604309916157963</v>
      </c>
      <c r="AC14" s="1">
        <v>4.398442273311864</v>
      </c>
      <c r="AD14" s="1">
        <v>9.241898678632579</v>
      </c>
      <c r="AE14" s="1">
        <v>6.820170475972221</v>
      </c>
      <c r="AF14" s="1">
        <v>1.22650848482975</v>
      </c>
      <c r="AG14" s="1">
        <v>1.4992450792987155</v>
      </c>
      <c r="AH14" s="1">
        <v>1.3628761927785067</v>
      </c>
      <c r="AI14" s="1">
        <v>1.7025203036592633</v>
      </c>
      <c r="AJ14" s="1">
        <v>5.379737273006066</v>
      </c>
      <c r="AK14" s="1">
        <v>3.5411294407458085</v>
      </c>
      <c r="AL14" s="1">
        <v>0.038946582625466214</v>
      </c>
      <c r="AM14" s="1">
        <v>0.06835789121604144</v>
      </c>
      <c r="AN14" s="1">
        <v>0.05365242881723583</v>
      </c>
      <c r="AO14" s="1">
        <v>0.7675637526825315</v>
      </c>
      <c r="AP14" s="1">
        <v>1.705358808527233</v>
      </c>
      <c r="AQ14" s="1">
        <v>1.2364612880113974</v>
      </c>
      <c r="AR14" s="1">
        <v>24.52754905000524</v>
      </c>
      <c r="AS14" s="1">
        <v>32.971213018950834</v>
      </c>
      <c r="AT14" s="1">
        <v>28.749381034478034</v>
      </c>
      <c r="AU14" s="1">
        <v>5.5650867833802575</v>
      </c>
      <c r="AV14" s="1">
        <v>6.091786962170453</v>
      </c>
      <c r="AW14" s="1">
        <v>5.828436872775357</v>
      </c>
      <c r="AX14" s="1">
        <v>4.109542359273818</v>
      </c>
      <c r="AY14" s="1">
        <v>8.767420783220176</v>
      </c>
      <c r="AZ14" s="1">
        <v>6.438481571246999</v>
      </c>
      <c r="BA14" s="1">
        <v>1.5824599527856582</v>
      </c>
      <c r="BB14" s="1">
        <v>1.875836812434501</v>
      </c>
      <c r="BC14" s="1">
        <v>1.7291483826100795</v>
      </c>
      <c r="BD14" s="1">
        <v>1.1026532906987725</v>
      </c>
      <c r="BE14" s="1">
        <v>3.7215320527105265</v>
      </c>
      <c r="BF14" s="1">
        <v>2.4120926717046496</v>
      </c>
      <c r="BG14" s="1">
        <v>0.03764450079032189</v>
      </c>
      <c r="BH14" s="1">
        <v>0.06586626126786829</v>
      </c>
      <c r="BI14" s="1">
        <v>0.051755381029095084</v>
      </c>
      <c r="BJ14" s="1">
        <v>0.5439479016441041</v>
      </c>
      <c r="BK14" s="1">
        <v>1.0883418150012398</v>
      </c>
      <c r="BL14" s="1">
        <v>0.8161448583226715</v>
      </c>
      <c r="BM14" s="26">
        <v>16270.552431472284</v>
      </c>
      <c r="BN14" s="26">
        <v>27942.83849799647</v>
      </c>
      <c r="BO14" s="26">
        <v>22106.69546468606</v>
      </c>
      <c r="BP14" s="26">
        <v>542297.1013726656</v>
      </c>
      <c r="BQ14" s="26">
        <v>839163.5253935481</v>
      </c>
      <c r="BR14" s="26">
        <v>690730.3133831067</v>
      </c>
      <c r="BS14" s="1">
        <f t="shared" si="0"/>
        <v>6.743960324075441</v>
      </c>
      <c r="BT14" s="26">
        <v>8665589.286644528</v>
      </c>
      <c r="BU14" s="29">
        <v>8665066.24375</v>
      </c>
      <c r="BV14" s="33">
        <f t="shared" si="1"/>
        <v>100.00603622499602</v>
      </c>
      <c r="BW14">
        <v>0</v>
      </c>
      <c r="BX14">
        <v>0</v>
      </c>
      <c r="BY14">
        <v>0</v>
      </c>
      <c r="BZ14">
        <v>8628367.466386866</v>
      </c>
      <c r="CA14">
        <v>12377.314999961</v>
      </c>
      <c r="CB14">
        <v>121138.52432751001</v>
      </c>
      <c r="CC14">
        <v>0</v>
      </c>
      <c r="CD14">
        <v>0</v>
      </c>
      <c r="CE14" s="17">
        <v>0</v>
      </c>
      <c r="CF14" s="17">
        <v>0</v>
      </c>
      <c r="CG14" s="17">
        <v>0</v>
      </c>
      <c r="CH14" s="17">
        <v>99.57046406163019</v>
      </c>
      <c r="CI14" s="17">
        <v>0.14283292907773754</v>
      </c>
      <c r="CJ14" s="17">
        <v>1.397925984262947</v>
      </c>
      <c r="CK14" s="17">
        <v>0</v>
      </c>
      <c r="CL14" s="17">
        <v>0</v>
      </c>
      <c r="CM14" s="17">
        <v>0.14324361282632928</v>
      </c>
      <c r="CN14" s="26">
        <f t="shared" si="2"/>
        <v>140985.414641115</v>
      </c>
      <c r="CO14" s="26">
        <f t="shared" si="3"/>
        <v>2421265.4662354714</v>
      </c>
      <c r="CP14" s="26">
        <f t="shared" si="4"/>
        <v>191555.98063191242</v>
      </c>
      <c r="CQ14" s="27">
        <f t="shared" si="5"/>
        <v>2.335687638330824</v>
      </c>
      <c r="CR14" s="27">
        <f t="shared" si="6"/>
        <v>4.086479450697095</v>
      </c>
      <c r="CS14" s="27">
        <f t="shared" si="7"/>
        <v>3.211088150029527</v>
      </c>
      <c r="CT14" s="28">
        <f t="shared" si="8"/>
        <v>514199.39306007576</v>
      </c>
      <c r="CU14" s="28">
        <f t="shared" si="9"/>
        <v>899634.5310979026</v>
      </c>
      <c r="CV14" s="28">
        <f t="shared" si="10"/>
        <v>706917.9759788235</v>
      </c>
      <c r="CW14">
        <f t="shared" si="11"/>
        <v>4699040307.187757</v>
      </c>
      <c r="CX14">
        <f t="shared" si="12"/>
        <v>7271407536.873879</v>
      </c>
      <c r="CY14">
        <f t="shared" si="13"/>
        <v>5985223922.030817</v>
      </c>
      <c r="CZ14" s="35">
        <v>189.325</v>
      </c>
      <c r="DA14" s="35">
        <v>16.9881</v>
      </c>
      <c r="DB14" s="27">
        <v>3.43</v>
      </c>
      <c r="DC14" s="27">
        <v>22.09</v>
      </c>
      <c r="DD14" s="27">
        <v>5.57</v>
      </c>
      <c r="DE14" s="27">
        <v>18.71</v>
      </c>
      <c r="DF14" s="27">
        <v>0</v>
      </c>
      <c r="DG14" s="27">
        <v>15.29</v>
      </c>
      <c r="DH14" s="27">
        <v>17.83</v>
      </c>
      <c r="DI14" s="27">
        <v>0</v>
      </c>
      <c r="DJ14" s="27">
        <v>0.28</v>
      </c>
      <c r="DK14" s="27">
        <v>14.8</v>
      </c>
      <c r="DL14" s="27">
        <v>0</v>
      </c>
      <c r="DM14" s="27">
        <v>1.78</v>
      </c>
      <c r="DN14" s="27">
        <v>0.24</v>
      </c>
      <c r="DO14" s="27">
        <v>0</v>
      </c>
      <c r="DP14" s="27">
        <v>147.273</v>
      </c>
      <c r="DQ14" t="s">
        <v>200</v>
      </c>
      <c r="DR14" t="s">
        <v>200</v>
      </c>
      <c r="DS14" s="11">
        <v>1</v>
      </c>
      <c r="DT14">
        <v>1</v>
      </c>
      <c r="DU14">
        <f t="shared" si="14"/>
        <v>1</v>
      </c>
      <c r="DV14">
        <f t="shared" si="15"/>
        <v>0</v>
      </c>
      <c r="DW14">
        <f t="shared" si="16"/>
        <v>0</v>
      </c>
      <c r="DX14">
        <f t="shared" si="17"/>
        <v>1.433978</v>
      </c>
      <c r="DY14" s="11">
        <f t="shared" si="18"/>
        <v>12425.514362080137</v>
      </c>
      <c r="DZ14">
        <f t="shared" si="19"/>
        <v>12425.514362080137</v>
      </c>
      <c r="EA14">
        <f t="shared" si="20"/>
        <v>140985.414641115</v>
      </c>
      <c r="EB14">
        <f t="shared" si="21"/>
        <v>2421265.4662354714</v>
      </c>
      <c r="EC14">
        <f t="shared" si="22"/>
        <v>191555.98063191242</v>
      </c>
      <c r="ED14" s="1">
        <f t="shared" si="23"/>
        <v>16.996177046681677</v>
      </c>
    </row>
    <row r="15" spans="1:134" ht="12.75">
      <c r="A15" s="3" t="s">
        <v>125</v>
      </c>
      <c r="B15" t="s">
        <v>28</v>
      </c>
      <c r="C15" s="1">
        <v>44.18306575358462</v>
      </c>
      <c r="D15" s="1">
        <v>33.07696998022242</v>
      </c>
      <c r="E15" s="1">
        <v>5.101922999723469</v>
      </c>
      <c r="F15" s="1">
        <v>5.751989955659021</v>
      </c>
      <c r="G15" s="1">
        <v>5.426956477691246</v>
      </c>
      <c r="H15" s="1">
        <v>4.46603478335407</v>
      </c>
      <c r="I15" s="1">
        <v>9.508471720547792</v>
      </c>
      <c r="J15" s="1">
        <v>6.98725325195093</v>
      </c>
      <c r="K15" s="1">
        <v>0.9026665151052815</v>
      </c>
      <c r="L15" s="1">
        <v>1.1577754718286142</v>
      </c>
      <c r="M15" s="1">
        <v>1.0302209934669473</v>
      </c>
      <c r="N15" s="1">
        <v>2.4082292012741924</v>
      </c>
      <c r="O15" s="1">
        <v>7.428951782995482</v>
      </c>
      <c r="P15" s="1">
        <v>4.918590492134838</v>
      </c>
      <c r="Q15" s="1">
        <v>0.04091588047523925</v>
      </c>
      <c r="R15" s="1">
        <v>0.07122639484580792</v>
      </c>
      <c r="S15" s="1">
        <v>0.056071137660523566</v>
      </c>
      <c r="T15" s="1">
        <v>1.060851790670297</v>
      </c>
      <c r="U15" s="1">
        <v>2.454986821779034</v>
      </c>
      <c r="V15" s="1">
        <v>1.7579193062246647</v>
      </c>
      <c r="W15" s="1">
        <v>22.43878222156954</v>
      </c>
      <c r="X15" s="1">
        <v>37.915361892487155</v>
      </c>
      <c r="Y15" s="1">
        <v>30.17707205702834</v>
      </c>
      <c r="Z15" s="1">
        <v>5.313722003351853</v>
      </c>
      <c r="AA15" s="1">
        <v>5.93668188635054</v>
      </c>
      <c r="AB15" s="1">
        <v>5.625201809494666</v>
      </c>
      <c r="AC15" s="1">
        <v>4.195397086921338</v>
      </c>
      <c r="AD15" s="1">
        <v>9.016698868238013</v>
      </c>
      <c r="AE15" s="1">
        <v>6.606047977579676</v>
      </c>
      <c r="AF15" s="1">
        <v>1.2134189773937842</v>
      </c>
      <c r="AG15" s="1">
        <v>1.4865875547229164</v>
      </c>
      <c r="AH15" s="1">
        <v>1.3500022632439692</v>
      </c>
      <c r="AI15" s="1">
        <v>1.9409142076280692</v>
      </c>
      <c r="AJ15" s="1">
        <v>6.1802457022724475</v>
      </c>
      <c r="AK15" s="1">
        <v>4.060580976104956</v>
      </c>
      <c r="AL15" s="1">
        <v>0.03853299477367589</v>
      </c>
      <c r="AM15" s="1">
        <v>0.06759717268037402</v>
      </c>
      <c r="AN15" s="1">
        <v>0.05306520511368768</v>
      </c>
      <c r="AO15" s="1">
        <v>0.76152825796766</v>
      </c>
      <c r="AP15" s="1">
        <v>1.7196283329439153</v>
      </c>
      <c r="AQ15" s="1">
        <v>1.240578307048438</v>
      </c>
      <c r="AR15" s="1">
        <v>22.95216633660322</v>
      </c>
      <c r="AS15" s="1">
        <v>31.003767190701726</v>
      </c>
      <c r="AT15" s="1">
        <v>26.977966763652482</v>
      </c>
      <c r="AU15" s="1">
        <v>5.545582749459779</v>
      </c>
      <c r="AV15" s="1">
        <v>6.1358467632336</v>
      </c>
      <c r="AW15" s="1">
        <v>5.84071475634669</v>
      </c>
      <c r="AX15" s="1">
        <v>3.8637725195776436</v>
      </c>
      <c r="AY15" s="1">
        <v>8.483708387337265</v>
      </c>
      <c r="AZ15" s="1">
        <v>6.173740453457453</v>
      </c>
      <c r="BA15" s="1">
        <v>1.5512272895648067</v>
      </c>
      <c r="BB15" s="1">
        <v>1.8441948171083187</v>
      </c>
      <c r="BC15" s="1">
        <v>1.6977110533365634</v>
      </c>
      <c r="BD15" s="1">
        <v>1.4189928969635053</v>
      </c>
      <c r="BE15" s="1">
        <v>4.772929554739319</v>
      </c>
      <c r="BF15" s="1">
        <v>3.0959612258514126</v>
      </c>
      <c r="BG15" s="1">
        <v>0.03707705911419528</v>
      </c>
      <c r="BH15" s="1">
        <v>0.06479506483293339</v>
      </c>
      <c r="BI15" s="1">
        <v>0.05093606197356433</v>
      </c>
      <c r="BJ15" s="1">
        <v>0.5552884784868594</v>
      </c>
      <c r="BK15" s="1">
        <v>1.1112750528977418</v>
      </c>
      <c r="BL15" s="1">
        <v>0.8332817656923004</v>
      </c>
      <c r="BM15" s="26">
        <v>15908.416149929395</v>
      </c>
      <c r="BN15" s="26">
        <v>27496.172744326952</v>
      </c>
      <c r="BO15" s="26">
        <v>21702.294447133012</v>
      </c>
      <c r="BP15" s="26">
        <v>509764.43475766655</v>
      </c>
      <c r="BQ15" s="26">
        <v>794671.3802913207</v>
      </c>
      <c r="BR15" s="26">
        <v>652217.9075244935</v>
      </c>
      <c r="BS15" s="1">
        <f t="shared" si="0"/>
        <v>6.509366022805038</v>
      </c>
      <c r="BT15" s="26">
        <v>5545394.402766144</v>
      </c>
      <c r="BU15" s="29">
        <v>5546804.91529</v>
      </c>
      <c r="BV15" s="33">
        <f t="shared" si="1"/>
        <v>99.97457072052475</v>
      </c>
      <c r="BW15">
        <v>0</v>
      </c>
      <c r="BX15">
        <v>0</v>
      </c>
      <c r="BY15">
        <v>0</v>
      </c>
      <c r="BZ15">
        <v>5510698.677340353</v>
      </c>
      <c r="CA15">
        <v>9851.220168091</v>
      </c>
      <c r="CB15">
        <v>32294.67044041</v>
      </c>
      <c r="CC15">
        <v>0</v>
      </c>
      <c r="CD15">
        <v>0</v>
      </c>
      <c r="CE15" s="17">
        <v>0</v>
      </c>
      <c r="CF15" s="17">
        <v>0</v>
      </c>
      <c r="CG15" s="17">
        <v>0</v>
      </c>
      <c r="CH15" s="17">
        <v>99.37433259195262</v>
      </c>
      <c r="CI15" s="17">
        <v>0.17764688050280122</v>
      </c>
      <c r="CJ15" s="17">
        <v>0.5823692256100095</v>
      </c>
      <c r="CK15" s="17">
        <v>0</v>
      </c>
      <c r="CL15" s="17">
        <v>0</v>
      </c>
      <c r="CM15" s="17">
        <v>0.1784463568119743</v>
      </c>
      <c r="CN15" s="26">
        <f t="shared" si="2"/>
        <v>88240.88089490718</v>
      </c>
      <c r="CO15" s="26">
        <f t="shared" si="3"/>
        <v>1525159.0612989566</v>
      </c>
      <c r="CP15" s="26">
        <f t="shared" si="4"/>
        <v>120378.39351242827</v>
      </c>
      <c r="CQ15" s="27">
        <f t="shared" si="5"/>
        <v>2.305631859011779</v>
      </c>
      <c r="CR15" s="27">
        <f t="shared" si="6"/>
        <v>4.032130438469073</v>
      </c>
      <c r="CS15" s="27">
        <f t="shared" si="7"/>
        <v>3.1688840620203313</v>
      </c>
      <c r="CT15" s="28">
        <f t="shared" si="8"/>
        <v>324920.9890349532</v>
      </c>
      <c r="CU15" s="28">
        <f t="shared" si="9"/>
        <v>568227.6660363484</v>
      </c>
      <c r="CV15" s="28">
        <f t="shared" si="10"/>
        <v>446574.7380893932</v>
      </c>
      <c r="CW15">
        <f t="shared" si="11"/>
        <v>2827563872.3538537</v>
      </c>
      <c r="CX15">
        <f t="shared" si="12"/>
        <v>4407887118.240187</v>
      </c>
      <c r="CY15">
        <f t="shared" si="13"/>
        <v>3617725495.2970195</v>
      </c>
      <c r="CZ15" s="35">
        <v>208.55</v>
      </c>
      <c r="DA15" s="35">
        <v>3.33333</v>
      </c>
      <c r="DB15" s="27">
        <v>4.17</v>
      </c>
      <c r="DC15" s="27">
        <v>21.95</v>
      </c>
      <c r="DD15" s="27">
        <v>5.26</v>
      </c>
      <c r="DE15" s="27">
        <v>20.62</v>
      </c>
      <c r="DF15" s="27">
        <v>0</v>
      </c>
      <c r="DG15" s="27">
        <v>16.03</v>
      </c>
      <c r="DH15" s="27">
        <v>18.72</v>
      </c>
      <c r="DI15" s="27">
        <v>0</v>
      </c>
      <c r="DJ15" s="27">
        <v>0.28</v>
      </c>
      <c r="DK15" s="27">
        <v>12.59</v>
      </c>
      <c r="DL15" s="27">
        <v>0</v>
      </c>
      <c r="DM15" s="27">
        <v>0.2</v>
      </c>
      <c r="DN15" s="27">
        <v>0.21</v>
      </c>
      <c r="DO15" s="27">
        <v>0</v>
      </c>
      <c r="DP15" s="27">
        <v>27.2729</v>
      </c>
      <c r="DQ15" t="s">
        <v>200</v>
      </c>
      <c r="DR15" t="s">
        <v>200</v>
      </c>
      <c r="DS15" s="11">
        <v>0</v>
      </c>
      <c r="DT15">
        <v>1</v>
      </c>
      <c r="DU15">
        <f t="shared" si="14"/>
        <v>0</v>
      </c>
      <c r="DV15">
        <f t="shared" si="15"/>
        <v>0</v>
      </c>
      <c r="DW15">
        <f t="shared" si="16"/>
        <v>0</v>
      </c>
      <c r="DX15">
        <f t="shared" si="17"/>
        <v>1.423212</v>
      </c>
      <c r="DY15" s="11">
        <f t="shared" si="18"/>
        <v>7894.279317099711</v>
      </c>
      <c r="DZ15">
        <f t="shared" si="19"/>
        <v>0</v>
      </c>
      <c r="EA15">
        <f t="shared" si="20"/>
        <v>0</v>
      </c>
      <c r="EB15">
        <f t="shared" si="21"/>
        <v>0</v>
      </c>
      <c r="EC15">
        <f t="shared" si="22"/>
        <v>0</v>
      </c>
      <c r="ED15" s="1">
        <f t="shared" si="23"/>
        <v>4.916866631602836</v>
      </c>
    </row>
    <row r="16" spans="1:134" ht="12.75">
      <c r="A16" s="3" t="s">
        <v>126</v>
      </c>
      <c r="B16" t="s">
        <v>15</v>
      </c>
      <c r="C16" s="1">
        <v>17.91699318894551</v>
      </c>
      <c r="D16" s="1">
        <v>12.905602987314143</v>
      </c>
      <c r="E16" s="1">
        <v>4.846569371274843</v>
      </c>
      <c r="F16" s="1">
        <v>5.402862648433135</v>
      </c>
      <c r="G16" s="1">
        <v>5.124716009853988</v>
      </c>
      <c r="H16" s="1">
        <v>6.448535614958634</v>
      </c>
      <c r="I16" s="1">
        <v>18.59390146607133</v>
      </c>
      <c r="J16" s="1">
        <v>12.521216317744381</v>
      </c>
      <c r="K16" s="1">
        <v>0.6636638839821976</v>
      </c>
      <c r="L16" s="1">
        <v>0.9486775721519566</v>
      </c>
      <c r="M16" s="1">
        <v>0.806170728067077</v>
      </c>
      <c r="N16" s="1">
        <v>1.7946805837738542</v>
      </c>
      <c r="O16" s="1">
        <v>5.515155474798372</v>
      </c>
      <c r="P16" s="1">
        <v>3.6549180292861134</v>
      </c>
      <c r="Q16" s="1">
        <v>0.03982877072171674</v>
      </c>
      <c r="R16" s="1">
        <v>0.0844769390972971</v>
      </c>
      <c r="S16" s="1">
        <v>0.06215233345663189</v>
      </c>
      <c r="T16" s="1">
        <v>2.495323464439841</v>
      </c>
      <c r="U16" s="1">
        <v>6.66358649013566</v>
      </c>
      <c r="V16" s="1">
        <v>4.57945720005835</v>
      </c>
      <c r="W16" s="1">
        <v>6.044259940168823</v>
      </c>
      <c r="X16" s="1">
        <v>15.026571368505287</v>
      </c>
      <c r="Y16" s="1">
        <v>10.53541572075368</v>
      </c>
      <c r="Z16" s="1">
        <v>4.876255966433709</v>
      </c>
      <c r="AA16" s="1">
        <v>5.608975704123306</v>
      </c>
      <c r="AB16" s="1">
        <v>5.242615850912763</v>
      </c>
      <c r="AC16" s="1">
        <v>7.292581703712923</v>
      </c>
      <c r="AD16" s="1">
        <v>18.968846776819774</v>
      </c>
      <c r="AE16" s="1">
        <v>13.13071476171922</v>
      </c>
      <c r="AF16" s="1">
        <v>0.7058988307467462</v>
      </c>
      <c r="AG16" s="1">
        <v>1.0247908559132963</v>
      </c>
      <c r="AH16" s="1">
        <v>0.8653458517373495</v>
      </c>
      <c r="AI16" s="1">
        <v>2.1759143712660793</v>
      </c>
      <c r="AJ16" s="1">
        <v>7.537400343862917</v>
      </c>
      <c r="AK16" s="1">
        <v>4.856657357564498</v>
      </c>
      <c r="AL16" s="1">
        <v>0.03749557234520298</v>
      </c>
      <c r="AM16" s="1">
        <v>0.07630090297308059</v>
      </c>
      <c r="AN16" s="1">
        <v>0.05689806908897119</v>
      </c>
      <c r="AO16" s="1">
        <v>1.7559891951264963</v>
      </c>
      <c r="AP16" s="1">
        <v>5.220647647323937</v>
      </c>
      <c r="AQ16" s="1">
        <v>3.488317616244823</v>
      </c>
      <c r="AR16" s="1">
        <v>5.247749093125947</v>
      </c>
      <c r="AS16" s="1">
        <v>11.32918330537415</v>
      </c>
      <c r="AT16" s="1">
        <v>8.28846567779717</v>
      </c>
      <c r="AU16" s="1">
        <v>4.914658631117324</v>
      </c>
      <c r="AV16" s="1">
        <v>5.788768035188598</v>
      </c>
      <c r="AW16" s="1">
        <v>5.3517133331529605</v>
      </c>
      <c r="AX16" s="1">
        <v>6.709045349790349</v>
      </c>
      <c r="AY16" s="1">
        <v>16.897486736926066</v>
      </c>
      <c r="AZ16" s="1">
        <v>11.803266564811082</v>
      </c>
      <c r="BA16" s="1">
        <v>0.8967056191799265</v>
      </c>
      <c r="BB16" s="1">
        <v>1.2389802054788792</v>
      </c>
      <c r="BC16" s="1">
        <v>1.067842912329403</v>
      </c>
      <c r="BD16" s="1">
        <v>2.809045027797423</v>
      </c>
      <c r="BE16" s="1">
        <v>10.834333738948315</v>
      </c>
      <c r="BF16" s="1">
        <v>6.821689383372869</v>
      </c>
      <c r="BG16" s="1">
        <v>0.024797976681193996</v>
      </c>
      <c r="BH16" s="1">
        <v>0.06338531706042605</v>
      </c>
      <c r="BI16" s="1">
        <v>0.04409216832368506</v>
      </c>
      <c r="BJ16" s="1">
        <v>0.7062235500821886</v>
      </c>
      <c r="BK16" s="1">
        <v>3.4286784337321583</v>
      </c>
      <c r="BL16" s="1">
        <v>2.0674504704542978</v>
      </c>
      <c r="BM16" s="26">
        <v>22565.110151866294</v>
      </c>
      <c r="BN16" s="26">
        <v>50642.467677197055</v>
      </c>
      <c r="BO16" s="26">
        <v>36603.78891675444</v>
      </c>
      <c r="BP16" s="26">
        <v>83205.85845815632</v>
      </c>
      <c r="BQ16" s="26">
        <v>189166.96518494867</v>
      </c>
      <c r="BR16" s="26">
        <v>136186.4118188502</v>
      </c>
      <c r="BS16" s="1">
        <f t="shared" si="0"/>
        <v>12.477835794160997</v>
      </c>
      <c r="BT16" s="26">
        <v>21377531.58843269</v>
      </c>
      <c r="BU16" s="29">
        <v>21354036.0834</v>
      </c>
      <c r="BV16" s="33">
        <f t="shared" si="1"/>
        <v>100.11002840372154</v>
      </c>
      <c r="BW16">
        <v>19251200.81011814</v>
      </c>
      <c r="BX16">
        <v>0</v>
      </c>
      <c r="BY16">
        <v>1406253.8207241502</v>
      </c>
      <c r="BZ16">
        <v>1108695.2668721501</v>
      </c>
      <c r="CA16">
        <v>0</v>
      </c>
      <c r="CB16">
        <v>2750.35140675</v>
      </c>
      <c r="CC16">
        <v>843540.0595937</v>
      </c>
      <c r="CD16">
        <v>378722.64484910003</v>
      </c>
      <c r="CE16" s="1">
        <v>90.05343170927601</v>
      </c>
      <c r="CF16" s="1">
        <v>0</v>
      </c>
      <c r="CG16" s="1">
        <v>6.578186143273293</v>
      </c>
      <c r="CH16" s="1">
        <v>5.186264196527075</v>
      </c>
      <c r="CI16" s="1">
        <v>0</v>
      </c>
      <c r="CJ16" s="1">
        <v>0.01286561732056196</v>
      </c>
      <c r="CK16" s="1">
        <v>3.9459189013671563</v>
      </c>
      <c r="CL16" s="1">
        <v>1.771592025404961</v>
      </c>
      <c r="CM16" s="1">
        <v>0</v>
      </c>
      <c r="CN16" s="26">
        <f t="shared" si="2"/>
        <v>481856.1764088485</v>
      </c>
      <c r="CO16" s="26">
        <f t="shared" si="3"/>
        <v>10814210.821312841</v>
      </c>
      <c r="CP16" s="26">
        <f t="shared" si="4"/>
        <v>781638.6293175314</v>
      </c>
      <c r="CQ16" s="27">
        <f t="shared" si="5"/>
        <v>1.9729904252941284</v>
      </c>
      <c r="CR16" s="27">
        <f t="shared" si="6"/>
        <v>4.366192549971725</v>
      </c>
      <c r="CS16" s="27">
        <f t="shared" si="7"/>
        <v>3.1695936993833325</v>
      </c>
      <c r="CT16" s="28">
        <f t="shared" si="8"/>
        <v>1070409.266614165</v>
      </c>
      <c r="CU16" s="28">
        <f t="shared" si="9"/>
        <v>2368796.576706516</v>
      </c>
      <c r="CV16" s="28">
        <f t="shared" si="10"/>
        <v>1719604.1216043946</v>
      </c>
      <c r="CW16">
        <f t="shared" si="11"/>
        <v>1776780903.8657432</v>
      </c>
      <c r="CX16">
        <f t="shared" si="12"/>
        <v>4039478200.3466654</v>
      </c>
      <c r="CY16">
        <f t="shared" si="13"/>
        <v>2908129552.0484996</v>
      </c>
      <c r="CZ16" s="11">
        <v>607.85</v>
      </c>
      <c r="DA16" s="11">
        <v>52.5892</v>
      </c>
      <c r="DB16" s="27">
        <v>0.1</v>
      </c>
      <c r="DC16" s="27">
        <v>2.77</v>
      </c>
      <c r="DD16" s="27">
        <v>6.8</v>
      </c>
      <c r="DE16" s="27">
        <v>6.92</v>
      </c>
      <c r="DF16" s="27">
        <v>0.08</v>
      </c>
      <c r="DG16" s="27">
        <v>72.5</v>
      </c>
      <c r="DH16" s="27">
        <v>6.77</v>
      </c>
      <c r="DI16" s="27">
        <v>0</v>
      </c>
      <c r="DJ16" s="27">
        <v>1.72</v>
      </c>
      <c r="DK16" s="27">
        <v>1.85</v>
      </c>
      <c r="DL16" s="27">
        <v>0</v>
      </c>
      <c r="DM16" s="27">
        <v>0.41</v>
      </c>
      <c r="DN16" s="27">
        <v>0.01</v>
      </c>
      <c r="DO16" s="27">
        <v>0.1</v>
      </c>
      <c r="DP16" s="27">
        <v>15.7073</v>
      </c>
      <c r="DQ16" t="s">
        <v>200</v>
      </c>
      <c r="DR16" t="s">
        <v>200</v>
      </c>
      <c r="DS16" s="11">
        <v>1</v>
      </c>
      <c r="DT16">
        <v>1</v>
      </c>
      <c r="DU16">
        <f t="shared" si="14"/>
        <v>1</v>
      </c>
      <c r="DV16">
        <f t="shared" si="15"/>
        <v>0</v>
      </c>
      <c r="DW16">
        <f t="shared" si="16"/>
        <v>0</v>
      </c>
      <c r="DX16">
        <f t="shared" si="17"/>
        <v>1.1996040000000001</v>
      </c>
      <c r="DY16" s="11">
        <f t="shared" si="18"/>
        <v>25616.387101790977</v>
      </c>
      <c r="DZ16">
        <f t="shared" si="19"/>
        <v>25616.387101790977</v>
      </c>
      <c r="EA16">
        <f t="shared" si="20"/>
        <v>481856.1764088485</v>
      </c>
      <c r="EB16">
        <f t="shared" si="21"/>
        <v>10814210.821312841</v>
      </c>
      <c r="EC16">
        <f t="shared" si="22"/>
        <v>781638.6293175314</v>
      </c>
      <c r="ED16" s="1">
        <f t="shared" si="23"/>
        <v>0.7355658639263232</v>
      </c>
    </row>
    <row r="17" spans="1:134" ht="12.75">
      <c r="A17" s="3" t="s">
        <v>127</v>
      </c>
      <c r="B17" t="s">
        <v>16</v>
      </c>
      <c r="C17" s="1">
        <v>18.107848182620625</v>
      </c>
      <c r="D17" s="1">
        <v>13.542123990454368</v>
      </c>
      <c r="E17" s="1">
        <v>4.812492237609025</v>
      </c>
      <c r="F17" s="1">
        <v>5.634202703521367</v>
      </c>
      <c r="G17" s="1">
        <v>5.223347470565193</v>
      </c>
      <c r="H17" s="1">
        <v>5.905556599801186</v>
      </c>
      <c r="I17" s="1">
        <v>15.165549782844847</v>
      </c>
      <c r="J17" s="1">
        <v>10.535552906518266</v>
      </c>
      <c r="K17" s="1">
        <v>0.7218940629620093</v>
      </c>
      <c r="L17" s="1">
        <v>0.9809726757591781</v>
      </c>
      <c r="M17" s="1">
        <v>0.851433369360594</v>
      </c>
      <c r="N17" s="1">
        <v>1.723651024638449</v>
      </c>
      <c r="O17" s="1">
        <v>5.210063880080476</v>
      </c>
      <c r="P17" s="1">
        <v>3.466857452359462</v>
      </c>
      <c r="Q17" s="1">
        <v>0.07403996424932704</v>
      </c>
      <c r="R17" s="1">
        <v>0.11389184541756693</v>
      </c>
      <c r="S17" s="1">
        <v>0.0939655469563642</v>
      </c>
      <c r="T17" s="1">
        <v>3.366408728443083</v>
      </c>
      <c r="U17" s="1">
        <v>7.360901704421578</v>
      </c>
      <c r="V17" s="1">
        <v>5.363655501237086</v>
      </c>
      <c r="W17" s="1">
        <v>7.785008383884593</v>
      </c>
      <c r="X17" s="1">
        <v>16.455584736117977</v>
      </c>
      <c r="Y17" s="1">
        <v>12.120296786667073</v>
      </c>
      <c r="Z17" s="1">
        <v>4.90163498599536</v>
      </c>
      <c r="AA17" s="1">
        <v>5.790865397294211</v>
      </c>
      <c r="AB17" s="1">
        <v>5.346250969904433</v>
      </c>
      <c r="AC17" s="1">
        <v>11.042322395632944</v>
      </c>
      <c r="AD17" s="1">
        <v>20.54325251518991</v>
      </c>
      <c r="AE17" s="1">
        <v>15.792787806122472</v>
      </c>
      <c r="AF17" s="1">
        <v>0.8720826553369543</v>
      </c>
      <c r="AG17" s="1">
        <v>1.1598520689279739</v>
      </c>
      <c r="AH17" s="1">
        <v>1.0159696993186795</v>
      </c>
      <c r="AI17" s="1">
        <v>1.2373491823999048</v>
      </c>
      <c r="AJ17" s="1">
        <v>3.810908726864287</v>
      </c>
      <c r="AK17" s="1">
        <v>2.5241289546320957</v>
      </c>
      <c r="AL17" s="1">
        <v>0.05923513883988374</v>
      </c>
      <c r="AM17" s="1">
        <v>0.09509544589604471</v>
      </c>
      <c r="AN17" s="1">
        <v>0.07716742458358716</v>
      </c>
      <c r="AO17" s="1">
        <v>1.6994901586887738</v>
      </c>
      <c r="AP17" s="1">
        <v>5.307497593303311</v>
      </c>
      <c r="AQ17" s="1">
        <v>3.50349317961333</v>
      </c>
      <c r="AR17" s="1">
        <v>6.256864906715934</v>
      </c>
      <c r="AS17" s="1">
        <v>12.25299556705442</v>
      </c>
      <c r="AT17" s="1">
        <v>9.25492988932807</v>
      </c>
      <c r="AU17" s="1">
        <v>4.990000972893762</v>
      </c>
      <c r="AV17" s="1">
        <v>5.906089427959159</v>
      </c>
      <c r="AW17" s="1">
        <v>5.448045265462356</v>
      </c>
      <c r="AX17" s="1">
        <v>9.633675895097838</v>
      </c>
      <c r="AY17" s="1">
        <v>16.96918191658056</v>
      </c>
      <c r="AZ17" s="1">
        <v>13.301429417482415</v>
      </c>
      <c r="BA17" s="1">
        <v>1.0254991097056068</v>
      </c>
      <c r="BB17" s="1">
        <v>1.347320125509854</v>
      </c>
      <c r="BC17" s="1">
        <v>1.186409617607731</v>
      </c>
      <c r="BD17" s="1">
        <v>0.989342272795206</v>
      </c>
      <c r="BE17" s="1">
        <v>3.080918525905529</v>
      </c>
      <c r="BF17" s="1">
        <v>2.0351303993503675</v>
      </c>
      <c r="BG17" s="1">
        <v>0.04886890843693883</v>
      </c>
      <c r="BH17" s="1">
        <v>0.07653706945424103</v>
      </c>
      <c r="BI17" s="1">
        <v>0.0627033571426472</v>
      </c>
      <c r="BJ17" s="1">
        <v>0.979453082831193</v>
      </c>
      <c r="BK17" s="1">
        <v>3.451296029987714</v>
      </c>
      <c r="BL17" s="1">
        <v>2.215374044766235</v>
      </c>
      <c r="BM17" s="26">
        <v>29184.34576745515</v>
      </c>
      <c r="BN17" s="26">
        <v>59755.412899353294</v>
      </c>
      <c r="BO17" s="26">
        <v>44469.87933478357</v>
      </c>
      <c r="BP17" s="26">
        <v>133710.13359457135</v>
      </c>
      <c r="BQ17" s="26">
        <v>252827.147449396</v>
      </c>
      <c r="BR17" s="26">
        <v>193268.64052193475</v>
      </c>
      <c r="BS17" s="1">
        <f t="shared" si="0"/>
        <v>13.744797470745606</v>
      </c>
      <c r="BT17" s="26">
        <v>199446504.7673942</v>
      </c>
      <c r="BU17" s="29">
        <v>218089203.053</v>
      </c>
      <c r="BV17" s="33">
        <f t="shared" si="1"/>
        <v>91.45180136172296</v>
      </c>
      <c r="BW17">
        <v>116626492.48381878</v>
      </c>
      <c r="BX17">
        <v>625931.6608841999</v>
      </c>
      <c r="BY17">
        <v>31380720.498831064</v>
      </c>
      <c r="BZ17">
        <v>35930294.33878018</v>
      </c>
      <c r="CA17">
        <v>0</v>
      </c>
      <c r="CB17">
        <v>3940603.7078661895</v>
      </c>
      <c r="CC17">
        <v>42810375.80942164</v>
      </c>
      <c r="CD17">
        <v>2722006.163933</v>
      </c>
      <c r="CE17" s="1">
        <v>58.4750746170434</v>
      </c>
      <c r="CF17" s="1">
        <v>0.3138343595512976</v>
      </c>
      <c r="CG17" s="1">
        <v>15.733903452170814</v>
      </c>
      <c r="CH17" s="1">
        <v>18.01500326149316</v>
      </c>
      <c r="CI17" s="1">
        <v>0</v>
      </c>
      <c r="CJ17" s="1">
        <v>1.9757697496187985</v>
      </c>
      <c r="CK17" s="1">
        <v>21.464590647677444</v>
      </c>
      <c r="CL17" s="1">
        <v>1.3647800783009747</v>
      </c>
      <c r="CM17" s="1">
        <v>0.014523181916452965</v>
      </c>
      <c r="CN17" s="26">
        <f t="shared" si="2"/>
        <v>6364790.710047487</v>
      </c>
      <c r="CO17" s="26">
        <f t="shared" si="3"/>
        <v>130320103.77322917</v>
      </c>
      <c r="CP17" s="26">
        <f t="shared" si="4"/>
        <v>9698400.54398602</v>
      </c>
      <c r="CQ17" s="27">
        <f t="shared" si="5"/>
        <v>3.482976705635666</v>
      </c>
      <c r="CR17" s="27">
        <f t="shared" si="6"/>
        <v>5.485882513417661</v>
      </c>
      <c r="CS17" s="27">
        <f t="shared" si="7"/>
        <v>4.484485324905995</v>
      </c>
      <c r="CT17" s="28">
        <f t="shared" si="8"/>
        <v>19298770.68049405</v>
      </c>
      <c r="CU17" s="28">
        <f t="shared" si="9"/>
        <v>30396639.872806057</v>
      </c>
      <c r="CV17" s="28">
        <f t="shared" si="10"/>
        <v>24848013.98911642</v>
      </c>
      <c r="CW17">
        <f t="shared" si="11"/>
        <v>29160736475.75023</v>
      </c>
      <c r="CX17">
        <f t="shared" si="12"/>
        <v>55138871097.40209</v>
      </c>
      <c r="CY17">
        <f t="shared" si="13"/>
        <v>42149803786.56549</v>
      </c>
      <c r="CZ17" s="11">
        <v>877.219</v>
      </c>
      <c r="DA17" s="11">
        <v>57.9145</v>
      </c>
      <c r="DB17" s="27">
        <v>3.241150823171283</v>
      </c>
      <c r="DC17" s="27">
        <v>9.123010090125739</v>
      </c>
      <c r="DD17" s="27">
        <v>4.7540180141244175</v>
      </c>
      <c r="DE17" s="27">
        <v>4.930230313779897</v>
      </c>
      <c r="DF17" s="27">
        <v>0.5051144140007193</v>
      </c>
      <c r="DG17" s="27">
        <v>55.87209192120702</v>
      </c>
      <c r="DH17" s="27">
        <v>3.605543002552521</v>
      </c>
      <c r="DI17" s="27">
        <v>4.782079926013346</v>
      </c>
      <c r="DJ17" s="27">
        <v>0.82947710142275</v>
      </c>
      <c r="DK17" s="27">
        <v>3.747915937871351</v>
      </c>
      <c r="DL17" s="27">
        <v>7.502434678540097</v>
      </c>
      <c r="DM17" s="27">
        <v>0.8043039157576815</v>
      </c>
      <c r="DN17" s="27">
        <v>0.05117172167981145</v>
      </c>
      <c r="DO17" s="27">
        <v>0.2529698821751969</v>
      </c>
      <c r="DP17" s="27">
        <v>18.224</v>
      </c>
      <c r="DQ17" t="s">
        <v>200</v>
      </c>
      <c r="DR17" t="s">
        <v>200</v>
      </c>
      <c r="DS17" s="11">
        <v>1</v>
      </c>
      <c r="DT17">
        <v>2</v>
      </c>
      <c r="DU17">
        <f t="shared" si="14"/>
        <v>0</v>
      </c>
      <c r="DV17">
        <f t="shared" si="15"/>
        <v>1</v>
      </c>
      <c r="DW17">
        <f t="shared" si="16"/>
        <v>0</v>
      </c>
      <c r="DX17">
        <f t="shared" si="17"/>
        <v>1.04875736</v>
      </c>
      <c r="DY17" s="11">
        <f t="shared" si="18"/>
        <v>228722.65683836822</v>
      </c>
      <c r="DZ17">
        <f t="shared" si="19"/>
        <v>228722.65683836822</v>
      </c>
      <c r="EA17">
        <f t="shared" si="20"/>
        <v>6364790.710047487</v>
      </c>
      <c r="EB17">
        <f t="shared" si="21"/>
        <v>130320103.77322917</v>
      </c>
      <c r="EC17">
        <f t="shared" si="22"/>
        <v>9698400.54398602</v>
      </c>
      <c r="ED17" s="1">
        <f t="shared" si="23"/>
        <v>0.08356213762481036</v>
      </c>
    </row>
    <row r="18" spans="1:134" ht="12.75">
      <c r="A18" s="3" t="s">
        <v>128</v>
      </c>
      <c r="B18" t="s">
        <v>17</v>
      </c>
      <c r="C18" s="1">
        <v>20.099876003001526</v>
      </c>
      <c r="D18" s="1">
        <v>12.453641022379104</v>
      </c>
      <c r="E18" s="1">
        <v>5.228509517407336</v>
      </c>
      <c r="F18" s="1">
        <v>6.165743855466635</v>
      </c>
      <c r="G18" s="1">
        <v>5.697126686436986</v>
      </c>
      <c r="H18" s="1">
        <v>3.9564322348543812</v>
      </c>
      <c r="I18" s="1">
        <v>10.627861633833824</v>
      </c>
      <c r="J18" s="1">
        <v>7.2921469343441006</v>
      </c>
      <c r="K18" s="1">
        <v>0.9330249477676749</v>
      </c>
      <c r="L18" s="1">
        <v>1.1768631753298888</v>
      </c>
      <c r="M18" s="1">
        <v>1.054944061548782</v>
      </c>
      <c r="N18" s="1">
        <v>2.6617971769933195</v>
      </c>
      <c r="O18" s="1">
        <v>8.434322016036447</v>
      </c>
      <c r="P18" s="1">
        <v>5.548059596514883</v>
      </c>
      <c r="Q18" s="1">
        <v>0.05332972268886474</v>
      </c>
      <c r="R18" s="1">
        <v>0.08958638180985448</v>
      </c>
      <c r="S18" s="1">
        <v>0.07145805224935961</v>
      </c>
      <c r="T18" s="1">
        <v>1.0764739954484221</v>
      </c>
      <c r="U18" s="1">
        <v>2.8002028708203017</v>
      </c>
      <c r="V18" s="1">
        <v>1.9383384331343625</v>
      </c>
      <c r="W18" s="1">
        <v>10.233853671163683</v>
      </c>
      <c r="X18" s="1">
        <v>23.281908934528825</v>
      </c>
      <c r="Y18" s="1">
        <v>16.757884590360558</v>
      </c>
      <c r="Z18" s="1">
        <v>5.39928239133069</v>
      </c>
      <c r="AA18" s="1">
        <v>6.165743855466635</v>
      </c>
      <c r="AB18" s="1">
        <v>5.782509755272546</v>
      </c>
      <c r="AC18" s="1">
        <v>3.9564322348543812</v>
      </c>
      <c r="AD18" s="1">
        <v>10.159863570028339</v>
      </c>
      <c r="AE18" s="1">
        <v>7.058147902441359</v>
      </c>
      <c r="AF18" s="1">
        <v>1.1783523496599817</v>
      </c>
      <c r="AG18" s="1">
        <v>1.4270325755606166</v>
      </c>
      <c r="AH18" s="1">
        <v>1.3026965255407401</v>
      </c>
      <c r="AI18" s="1">
        <v>3.936914263333802</v>
      </c>
      <c r="AJ18" s="1">
        <v>16.922357341804723</v>
      </c>
      <c r="AK18" s="1">
        <v>10.429632515054955</v>
      </c>
      <c r="AL18" s="1">
        <v>0.05215972752935103</v>
      </c>
      <c r="AM18" s="1">
        <v>0.08958638180985448</v>
      </c>
      <c r="AN18" s="1">
        <v>0.07087383008573911</v>
      </c>
      <c r="AO18" s="1">
        <v>0.8793307782669937</v>
      </c>
      <c r="AP18" s="1">
        <v>2.181376940814345</v>
      </c>
      <c r="AQ18" s="1">
        <v>1.530353859540669</v>
      </c>
      <c r="AR18" s="1">
        <v>21.192236878038585</v>
      </c>
      <c r="AS18" s="1">
        <v>29.674881965622596</v>
      </c>
      <c r="AT18" s="1">
        <v>25.43356006437818</v>
      </c>
      <c r="AU18" s="1">
        <v>5.662936241540764</v>
      </c>
      <c r="AV18" s="1">
        <v>6.165743855466635</v>
      </c>
      <c r="AW18" s="1">
        <v>5.914340048503701</v>
      </c>
      <c r="AX18" s="1">
        <v>3.9564322348543812</v>
      </c>
      <c r="AY18" s="1">
        <v>9.846948733492546</v>
      </c>
      <c r="AZ18" s="1">
        <v>6.9016904841734625</v>
      </c>
      <c r="BA18" s="1">
        <v>1.5911287283124296</v>
      </c>
      <c r="BB18" s="1">
        <v>1.8572745695524933</v>
      </c>
      <c r="BC18" s="1">
        <v>1.7242016489324612</v>
      </c>
      <c r="BD18" s="1">
        <v>4.30635718099942</v>
      </c>
      <c r="BE18" s="1">
        <v>21.436802010614112</v>
      </c>
      <c r="BF18" s="1">
        <v>12.871579595806766</v>
      </c>
      <c r="BG18" s="1">
        <v>0.05046759305476759</v>
      </c>
      <c r="BH18" s="1">
        <v>0.08776540194819249</v>
      </c>
      <c r="BI18" s="1">
        <v>0.06911714004906709</v>
      </c>
      <c r="BJ18" s="1">
        <v>0.5701627122767617</v>
      </c>
      <c r="BK18" s="1">
        <v>1.1139563663906207</v>
      </c>
      <c r="BL18" s="1">
        <v>0.8420595393336913</v>
      </c>
      <c r="BM18" s="26">
        <v>17144.117623229944</v>
      </c>
      <c r="BN18" s="26">
        <v>32808.70671056467</v>
      </c>
      <c r="BO18" s="26">
        <v>24976.412170960237</v>
      </c>
      <c r="BP18" s="26">
        <v>329404.1644379028</v>
      </c>
      <c r="BQ18" s="26">
        <v>569411.754279551</v>
      </c>
      <c r="BR18" s="26">
        <v>449407.9593554394</v>
      </c>
      <c r="BS18" s="1">
        <f t="shared" si="0"/>
        <v>7.042364741514748</v>
      </c>
      <c r="BT18" s="26">
        <v>2174623.8198890346</v>
      </c>
      <c r="BU18" s="29">
        <v>2177368.09194</v>
      </c>
      <c r="BV18" s="33">
        <f t="shared" si="1"/>
        <v>99.8739637978014</v>
      </c>
      <c r="BW18">
        <v>0</v>
      </c>
      <c r="BX18">
        <v>0</v>
      </c>
      <c r="BY18">
        <v>1429314.6765735801</v>
      </c>
      <c r="BZ18">
        <v>738805.9651098901</v>
      </c>
      <c r="CA18">
        <v>5732.52542092</v>
      </c>
      <c r="CB18">
        <v>770.652784644</v>
      </c>
      <c r="CC18">
        <v>0</v>
      </c>
      <c r="CD18">
        <v>0</v>
      </c>
      <c r="CE18" s="1">
        <v>0</v>
      </c>
      <c r="CF18" s="1">
        <v>0</v>
      </c>
      <c r="CG18" s="1">
        <v>65.72698521468942</v>
      </c>
      <c r="CH18" s="1">
        <v>33.973966363873885</v>
      </c>
      <c r="CI18" s="1">
        <v>0.2636099801947592</v>
      </c>
      <c r="CJ18" s="1">
        <v>0.0354384412419121</v>
      </c>
      <c r="CK18" s="1">
        <v>0</v>
      </c>
      <c r="CL18" s="1">
        <v>0</v>
      </c>
      <c r="CM18" s="1">
        <v>0.2637034325807673</v>
      </c>
      <c r="CN18" s="26">
        <f t="shared" si="2"/>
        <v>37329.05467728712</v>
      </c>
      <c r="CO18" s="26">
        <f t="shared" si="3"/>
        <v>714366.3112940127</v>
      </c>
      <c r="CP18" s="26">
        <f t="shared" si="4"/>
        <v>54382.84291219069</v>
      </c>
      <c r="CQ18" s="27">
        <f t="shared" si="5"/>
        <v>3.103012366285224</v>
      </c>
      <c r="CR18" s="27">
        <f t="shared" si="6"/>
        <v>5.331479391911381</v>
      </c>
      <c r="CS18" s="27">
        <f t="shared" si="7"/>
        <v>4.2172799102276635</v>
      </c>
      <c r="CT18" s="28">
        <f t="shared" si="8"/>
        <v>171656.50699300517</v>
      </c>
      <c r="CU18" s="28">
        <f t="shared" si="9"/>
        <v>294933.76805852435</v>
      </c>
      <c r="CV18" s="28">
        <f t="shared" si="10"/>
        <v>233297.02010440303</v>
      </c>
      <c r="CW18">
        <f t="shared" si="11"/>
        <v>717234116.9992465</v>
      </c>
      <c r="CX18">
        <f t="shared" si="12"/>
        <v>1239818984.9438744</v>
      </c>
      <c r="CY18">
        <f t="shared" si="13"/>
        <v>978526550.9644022</v>
      </c>
      <c r="CZ18" s="11">
        <v>78.6485</v>
      </c>
      <c r="DA18" s="11">
        <v>10.7218</v>
      </c>
      <c r="DB18" s="27">
        <v>0.08</v>
      </c>
      <c r="DC18" s="27">
        <v>5.87</v>
      </c>
      <c r="DD18" s="27">
        <v>8.81</v>
      </c>
      <c r="DE18" s="27">
        <v>13.03</v>
      </c>
      <c r="DF18" s="27">
        <v>0</v>
      </c>
      <c r="DG18" s="27">
        <v>57.98</v>
      </c>
      <c r="DH18" s="27">
        <v>9.26</v>
      </c>
      <c r="DI18" s="27">
        <v>0</v>
      </c>
      <c r="DJ18" s="27">
        <v>0</v>
      </c>
      <c r="DK18" s="27">
        <v>4.43</v>
      </c>
      <c r="DL18" s="27">
        <v>0</v>
      </c>
      <c r="DM18" s="27">
        <v>0.5</v>
      </c>
      <c r="DN18" s="27">
        <v>0.04</v>
      </c>
      <c r="DO18" s="27">
        <v>0</v>
      </c>
      <c r="DP18" s="27">
        <v>16.6734</v>
      </c>
      <c r="DQ18" t="s">
        <v>194</v>
      </c>
      <c r="DR18" t="s">
        <v>195</v>
      </c>
      <c r="DS18" s="11">
        <v>1</v>
      </c>
      <c r="DT18">
        <v>1</v>
      </c>
      <c r="DU18">
        <f t="shared" si="14"/>
        <v>1</v>
      </c>
      <c r="DV18">
        <f t="shared" si="15"/>
        <v>0</v>
      </c>
      <c r="DW18">
        <f t="shared" si="16"/>
        <v>0</v>
      </c>
      <c r="DX18">
        <f t="shared" si="17"/>
        <v>1.49595684</v>
      </c>
      <c r="DY18" s="11">
        <f t="shared" si="18"/>
        <v>3257.2486903353924</v>
      </c>
      <c r="DZ18">
        <f t="shared" si="19"/>
        <v>3257.2486903353924</v>
      </c>
      <c r="EA18">
        <f t="shared" si="20"/>
        <v>37329.05467728712</v>
      </c>
      <c r="EB18">
        <f t="shared" si="21"/>
        <v>714366.3112940127</v>
      </c>
      <c r="EC18">
        <f t="shared" si="22"/>
        <v>54382.84291219069</v>
      </c>
      <c r="ED18" s="1">
        <f t="shared" si="23"/>
        <v>7.657593615760333</v>
      </c>
    </row>
    <row r="19" spans="1:134" ht="12.75">
      <c r="A19" s="3" t="s">
        <v>129</v>
      </c>
      <c r="B19" t="s">
        <v>18</v>
      </c>
      <c r="C19" s="1">
        <v>50.24135406523554</v>
      </c>
      <c r="D19" s="1">
        <v>37.71936556144899</v>
      </c>
      <c r="E19" s="1">
        <v>5.1</v>
      </c>
      <c r="F19" s="1">
        <v>5.502258001868397</v>
      </c>
      <c r="G19" s="1">
        <v>5.301129000934199</v>
      </c>
      <c r="H19" s="1">
        <v>5.019175006261164</v>
      </c>
      <c r="I19" s="1">
        <v>10.095875031305816</v>
      </c>
      <c r="J19" s="1">
        <v>7.557525018783489</v>
      </c>
      <c r="K19" s="1">
        <v>0.8471237490608257</v>
      </c>
      <c r="L19" s="1">
        <v>1.0969319989982143</v>
      </c>
      <c r="M19" s="1">
        <v>0.97202787402952</v>
      </c>
      <c r="N19" s="1">
        <v>2</v>
      </c>
      <c r="O19" s="1">
        <v>6</v>
      </c>
      <c r="P19" s="1">
        <v>4</v>
      </c>
      <c r="Q19" s="1">
        <v>0.040805350262968845</v>
      </c>
      <c r="R19" s="1">
        <v>0.07092721032538142</v>
      </c>
      <c r="S19" s="1">
        <v>0.055866280294175126</v>
      </c>
      <c r="T19" s="1">
        <v>1.14956504883707</v>
      </c>
      <c r="U19" s="1">
        <v>2.3510281214068405</v>
      </c>
      <c r="V19" s="1">
        <v>1.7502965851219547</v>
      </c>
      <c r="W19" s="1">
        <v>27.550123479040504</v>
      </c>
      <c r="X19" s="1">
        <v>45.18375700797125</v>
      </c>
      <c r="Y19" s="1">
        <v>36.36694024350587</v>
      </c>
      <c r="Z19" s="1">
        <v>5.349041249686943</v>
      </c>
      <c r="AA19" s="1">
        <v>5.75017025062114</v>
      </c>
      <c r="AB19" s="1">
        <v>5.549605750154041</v>
      </c>
      <c r="AC19" s="1">
        <v>4.96953498439686</v>
      </c>
      <c r="AD19" s="1">
        <v>9.943585972530512</v>
      </c>
      <c r="AE19" s="1">
        <v>7.456560478463685</v>
      </c>
      <c r="AF19" s="1">
        <v>1.2691498221283253</v>
      </c>
      <c r="AG19" s="1">
        <v>1.5443245471288232</v>
      </c>
      <c r="AH19" s="1">
        <v>1.4067371846285743</v>
      </c>
      <c r="AI19" s="1">
        <v>1.0109758347060938</v>
      </c>
      <c r="AJ19" s="1">
        <v>3.0657055042128842</v>
      </c>
      <c r="AK19" s="1">
        <v>2.0383406694594894</v>
      </c>
      <c r="AL19" s="1">
        <v>0.040760190225600935</v>
      </c>
      <c r="AM19" s="1">
        <v>0.0708368902506456</v>
      </c>
      <c r="AN19" s="1">
        <v>0.05579854023812325</v>
      </c>
      <c r="AO19" s="1">
        <v>0.8621737866278025</v>
      </c>
      <c r="AP19" s="1">
        <v>1.7311215788607919</v>
      </c>
      <c r="AQ19" s="1">
        <v>1.2966476827442976</v>
      </c>
      <c r="AR19" s="1">
        <v>29.97956992546324</v>
      </c>
      <c r="AS19" s="1">
        <v>40.126159950706956</v>
      </c>
      <c r="AT19" s="1">
        <v>35.052864938085094</v>
      </c>
      <c r="AU19" s="1">
        <v>5.598082499373884</v>
      </c>
      <c r="AV19" s="1">
        <v>5.998082499373884</v>
      </c>
      <c r="AW19" s="1">
        <v>5.7980824993738835</v>
      </c>
      <c r="AX19" s="1">
        <v>4.958244975054881</v>
      </c>
      <c r="AY19" s="1">
        <v>9.925521957583346</v>
      </c>
      <c r="AZ19" s="1">
        <v>7.441883466319114</v>
      </c>
      <c r="BA19" s="1">
        <v>1.6906006450079902</v>
      </c>
      <c r="BB19" s="1">
        <v>1.9905665948837623</v>
      </c>
      <c r="BC19" s="1">
        <v>1.8405836199458772</v>
      </c>
      <c r="BD19" s="1">
        <v>0.028854671666205714</v>
      </c>
      <c r="BE19" s="1">
        <v>0.15212001518782553</v>
      </c>
      <c r="BF19" s="1">
        <v>0.09048734342701563</v>
      </c>
      <c r="BG19" s="1">
        <v>0.04071503018823302</v>
      </c>
      <c r="BH19" s="1">
        <v>0.07074657017590977</v>
      </c>
      <c r="BI19" s="1">
        <v>0.05573080018207138</v>
      </c>
      <c r="BJ19" s="1">
        <v>0.6131325369408607</v>
      </c>
      <c r="BK19" s="1">
        <v>1.2262650738817213</v>
      </c>
      <c r="BL19" s="1">
        <v>0.919698805411291</v>
      </c>
      <c r="BM19" s="26">
        <v>17432.190233366608</v>
      </c>
      <c r="BN19" s="26">
        <v>27934.871866497757</v>
      </c>
      <c r="BO19" s="26">
        <v>22683.53104993218</v>
      </c>
      <c r="BP19" s="26">
        <v>645961.0571967583</v>
      </c>
      <c r="BQ19" s="26">
        <v>982773.2592358516</v>
      </c>
      <c r="BR19" s="26">
        <v>814367.1582163052</v>
      </c>
      <c r="BS19" s="1">
        <f t="shared" si="0"/>
        <v>7.470882581669818</v>
      </c>
      <c r="BT19" s="26">
        <v>2939098.6512622596</v>
      </c>
      <c r="BU19" s="29">
        <v>2941062.56416</v>
      </c>
      <c r="BV19" s="33">
        <f t="shared" si="1"/>
        <v>99.93322437537803</v>
      </c>
      <c r="BW19">
        <v>0</v>
      </c>
      <c r="BX19">
        <v>0</v>
      </c>
      <c r="BY19">
        <v>0</v>
      </c>
      <c r="BZ19">
        <v>2925076.75232961</v>
      </c>
      <c r="CA19">
        <v>11260.85841418</v>
      </c>
      <c r="CB19">
        <v>2761.04051847</v>
      </c>
      <c r="CC19">
        <v>0</v>
      </c>
      <c r="CD19">
        <v>0</v>
      </c>
      <c r="CE19" s="1">
        <v>0</v>
      </c>
      <c r="CF19" s="1">
        <v>0</v>
      </c>
      <c r="CG19" s="1">
        <v>0</v>
      </c>
      <c r="CH19" s="1">
        <v>99.52291839790313</v>
      </c>
      <c r="CI19" s="1">
        <v>0.383139858518998</v>
      </c>
      <c r="CJ19" s="1">
        <v>0.09394174357788948</v>
      </c>
      <c r="CK19" s="1">
        <v>0</v>
      </c>
      <c r="CL19" s="1">
        <v>0</v>
      </c>
      <c r="CM19" s="1">
        <v>0.3835001252232561</v>
      </c>
      <c r="CN19" s="26">
        <f t="shared" si="2"/>
        <v>51269.162106670105</v>
      </c>
      <c r="CO19" s="26">
        <f t="shared" si="3"/>
        <v>821582.0588116293</v>
      </c>
      <c r="CP19" s="26">
        <f t="shared" si="4"/>
        <v>66713.68399391651</v>
      </c>
      <c r="CQ19" s="27">
        <f t="shared" si="5"/>
        <v>2.445069493087641</v>
      </c>
      <c r="CR19" s="27">
        <f t="shared" si="6"/>
        <v>4.2491295741419055</v>
      </c>
      <c r="CS19" s="27">
        <f t="shared" si="7"/>
        <v>3.347099533614773</v>
      </c>
      <c r="CT19" s="28">
        <f t="shared" si="8"/>
        <v>182700.7711608163</v>
      </c>
      <c r="CU19" s="28">
        <f t="shared" si="9"/>
        <v>317503.9614017754</v>
      </c>
      <c r="CV19" s="28">
        <f t="shared" si="10"/>
        <v>250102.36628129586</v>
      </c>
      <c r="CW19">
        <f t="shared" si="11"/>
        <v>1899811883.2266026</v>
      </c>
      <c r="CX19">
        <f t="shared" si="12"/>
        <v>2890397641.7960744</v>
      </c>
      <c r="CY19">
        <f t="shared" si="13"/>
        <v>2395104762.5113387</v>
      </c>
      <c r="CZ19" s="11">
        <v>143.524</v>
      </c>
      <c r="DA19" s="11">
        <v>10.5047</v>
      </c>
      <c r="DB19" s="27">
        <v>0.37</v>
      </c>
      <c r="DC19" s="27">
        <v>11.71</v>
      </c>
      <c r="DD19" s="27">
        <v>4.69</v>
      </c>
      <c r="DE19" s="27">
        <v>5.88</v>
      </c>
      <c r="DF19" s="27">
        <v>0</v>
      </c>
      <c r="DG19" s="27">
        <v>45.63</v>
      </c>
      <c r="DH19" s="27">
        <v>11.25</v>
      </c>
      <c r="DI19" s="27">
        <v>0</v>
      </c>
      <c r="DJ19" s="27">
        <v>0.12</v>
      </c>
      <c r="DK19" s="27">
        <v>19.25</v>
      </c>
      <c r="DL19" s="27">
        <v>0</v>
      </c>
      <c r="DM19" s="27">
        <v>0.8</v>
      </c>
      <c r="DN19" s="27">
        <v>0.31</v>
      </c>
      <c r="DO19" s="27">
        <v>0</v>
      </c>
      <c r="DP19" s="27">
        <v>47.9024</v>
      </c>
      <c r="DQ19" t="s">
        <v>200</v>
      </c>
      <c r="DR19" t="s">
        <v>200</v>
      </c>
      <c r="DS19" s="11">
        <v>1</v>
      </c>
      <c r="DT19">
        <v>1</v>
      </c>
      <c r="DU19">
        <f t="shared" si="14"/>
        <v>1</v>
      </c>
      <c r="DV19">
        <f t="shared" si="15"/>
        <v>0</v>
      </c>
      <c r="DW19">
        <f t="shared" si="16"/>
        <v>0</v>
      </c>
      <c r="DX19">
        <f t="shared" si="17"/>
        <v>1.45962656</v>
      </c>
      <c r="DY19" s="11">
        <f t="shared" si="18"/>
        <v>4292.85303326964</v>
      </c>
      <c r="DZ19">
        <f t="shared" si="19"/>
        <v>4292.85303326964</v>
      </c>
      <c r="EA19">
        <f t="shared" si="20"/>
        <v>51269.162106670105</v>
      </c>
      <c r="EB19">
        <f t="shared" si="21"/>
        <v>821582.0588116293</v>
      </c>
      <c r="EC19">
        <f t="shared" si="22"/>
        <v>66713.68399391651</v>
      </c>
      <c r="ED19" s="1">
        <f t="shared" si="23"/>
        <v>16.28744678326197</v>
      </c>
    </row>
    <row r="20" spans="1:134" ht="12.75">
      <c r="A20" s="3" t="s">
        <v>130</v>
      </c>
      <c r="B20" t="s">
        <v>19</v>
      </c>
      <c r="C20" s="1">
        <v>24.58562924487443</v>
      </c>
      <c r="D20" s="1">
        <v>14.76162160474072</v>
      </c>
      <c r="E20" s="1">
        <v>5.119124668892782</v>
      </c>
      <c r="F20" s="1">
        <v>6.016557210778137</v>
      </c>
      <c r="G20" s="1">
        <v>5.56784093983546</v>
      </c>
      <c r="H20" s="1">
        <v>5.074619562764735</v>
      </c>
      <c r="I20" s="1">
        <v>10.601719938353336</v>
      </c>
      <c r="J20" s="1">
        <v>7.838169750559036</v>
      </c>
      <c r="K20" s="1">
        <v>0.8721549361600426</v>
      </c>
      <c r="L20" s="1">
        <v>1.1196016144880039</v>
      </c>
      <c r="M20" s="1">
        <v>0.9958782753240234</v>
      </c>
      <c r="N20" s="1">
        <v>2.051007167952921</v>
      </c>
      <c r="O20" s="1">
        <v>6.202636710981098</v>
      </c>
      <c r="P20" s="1">
        <v>4.126821939467009</v>
      </c>
      <c r="Q20" s="1">
        <v>0.06072354194684712</v>
      </c>
      <c r="R20" s="1">
        <v>0.10098796650208179</v>
      </c>
      <c r="S20" s="1">
        <v>0.08085575422446446</v>
      </c>
      <c r="T20" s="1">
        <v>1</v>
      </c>
      <c r="U20" s="1">
        <v>2.984016865616688</v>
      </c>
      <c r="V20" s="1">
        <v>1.992008432808344</v>
      </c>
      <c r="W20" s="1">
        <v>12.863283905112423</v>
      </c>
      <c r="X20" s="1">
        <v>29.341033111339225</v>
      </c>
      <c r="Y20" s="1">
        <v>21.10216326362969</v>
      </c>
      <c r="Z20" s="1">
        <v>5.2820158970762705</v>
      </c>
      <c r="AA20" s="1">
        <v>6.016557210778137</v>
      </c>
      <c r="AB20" s="1">
        <v>5.649281697726404</v>
      </c>
      <c r="AC20" s="1">
        <v>5.074619562764735</v>
      </c>
      <c r="AD20" s="1">
        <v>10.593602892353012</v>
      </c>
      <c r="AE20" s="1">
        <v>7.834111227558874</v>
      </c>
      <c r="AF20" s="1">
        <v>1.1433111947593733</v>
      </c>
      <c r="AG20" s="1">
        <v>1.4061750711239585</v>
      </c>
      <c r="AH20" s="1">
        <v>1.2747479045796244</v>
      </c>
      <c r="AI20" s="1">
        <v>1.539760381504839</v>
      </c>
      <c r="AJ20" s="1">
        <v>5.019421407186198</v>
      </c>
      <c r="AK20" s="1">
        <v>3.279586138941651</v>
      </c>
      <c r="AL20" s="1">
        <v>0.060703249331846315</v>
      </c>
      <c r="AM20" s="1">
        <v>0.10098796650208179</v>
      </c>
      <c r="AN20" s="1">
        <v>0.08084562415105606</v>
      </c>
      <c r="AO20" s="1">
        <v>0.8371087718165124</v>
      </c>
      <c r="AP20" s="1">
        <v>2.3344909267844165</v>
      </c>
      <c r="AQ20" s="1">
        <v>1.5857998493004646</v>
      </c>
      <c r="AR20" s="1">
        <v>28.714633296930998</v>
      </c>
      <c r="AS20" s="1">
        <v>38.833797687504926</v>
      </c>
      <c r="AT20" s="1">
        <v>33.77421555589954</v>
      </c>
      <c r="AU20" s="1">
        <v>5.606368157991594</v>
      </c>
      <c r="AV20" s="1">
        <v>6.016557210778137</v>
      </c>
      <c r="AW20" s="1">
        <v>5.811462684384862</v>
      </c>
      <c r="AX20" s="1">
        <v>5.074619562764735</v>
      </c>
      <c r="AY20" s="1">
        <v>10.588732664752817</v>
      </c>
      <c r="AZ20" s="1">
        <v>7.8316761137587765</v>
      </c>
      <c r="BA20" s="1">
        <v>1.684212941309576</v>
      </c>
      <c r="BB20" s="1">
        <v>1.978043348056952</v>
      </c>
      <c r="BC20" s="1">
        <v>1.8311281446832641</v>
      </c>
      <c r="BD20" s="1">
        <v>0.47748357080548975</v>
      </c>
      <c r="BE20" s="1">
        <v>2.425713309993459</v>
      </c>
      <c r="BF20" s="1">
        <v>1.4515984403994746</v>
      </c>
      <c r="BG20" s="1">
        <v>0.060600900645684894</v>
      </c>
      <c r="BH20" s="1">
        <v>0.1008074929046001</v>
      </c>
      <c r="BI20" s="1">
        <v>0.08070426045672242</v>
      </c>
      <c r="BJ20" s="1">
        <v>0.5082456898694282</v>
      </c>
      <c r="BK20" s="1">
        <v>1.0292682129212172</v>
      </c>
      <c r="BL20" s="1">
        <v>0.7687569513953227</v>
      </c>
      <c r="BM20" s="26">
        <v>16694.996175511747</v>
      </c>
      <c r="BN20" s="26">
        <v>34707.20830131018</v>
      </c>
      <c r="BO20" s="26">
        <v>25701.102243182595</v>
      </c>
      <c r="BP20" s="26">
        <v>437808.54184706346</v>
      </c>
      <c r="BQ20" s="26">
        <v>737643.7729996722</v>
      </c>
      <c r="BR20" s="26">
        <v>587726.1574186125</v>
      </c>
      <c r="BS20" s="1">
        <f t="shared" si="0"/>
        <v>7.833948886638868</v>
      </c>
      <c r="BT20" s="26">
        <v>3069397.17860483</v>
      </c>
      <c r="BU20" s="29">
        <v>3066204.43953</v>
      </c>
      <c r="BV20" s="33">
        <f t="shared" si="1"/>
        <v>100.10412675142169</v>
      </c>
      <c r="BW20">
        <v>0</v>
      </c>
      <c r="BX20">
        <v>39216.78479332</v>
      </c>
      <c r="BY20">
        <v>2919244.64217071</v>
      </c>
      <c r="BZ20">
        <v>110935.75164080001</v>
      </c>
      <c r="CA20">
        <v>0</v>
      </c>
      <c r="CB20">
        <v>0</v>
      </c>
      <c r="CC20">
        <v>0</v>
      </c>
      <c r="CD20">
        <v>0</v>
      </c>
      <c r="CE20" s="1">
        <v>0</v>
      </c>
      <c r="CF20" s="1">
        <v>1.2776705819201175</v>
      </c>
      <c r="CG20" s="1">
        <v>95.10807732929595</v>
      </c>
      <c r="CH20" s="1">
        <v>3.6142520887839273</v>
      </c>
      <c r="CI20" s="1">
        <v>0</v>
      </c>
      <c r="CJ20" s="1">
        <v>0</v>
      </c>
      <c r="CK20" s="1">
        <v>0</v>
      </c>
      <c r="CL20" s="1">
        <v>0</v>
      </c>
      <c r="CM20" s="1">
        <v>1.2776705819201175</v>
      </c>
      <c r="CN20" s="26">
        <f t="shared" si="2"/>
        <v>51190.27139129049</v>
      </c>
      <c r="CO20" s="26">
        <f t="shared" si="3"/>
        <v>1064193.9617716975</v>
      </c>
      <c r="CP20" s="26">
        <f t="shared" si="4"/>
        <v>78804.83379886091</v>
      </c>
      <c r="CQ20" s="27">
        <f t="shared" si="5"/>
        <v>3.6399821028229145</v>
      </c>
      <c r="CR20" s="27">
        <f t="shared" si="6"/>
        <v>6.054946623785346</v>
      </c>
      <c r="CS20" s="27">
        <f t="shared" si="7"/>
        <v>4.847466281280257</v>
      </c>
      <c r="CT20" s="28">
        <f t="shared" si="8"/>
        <v>283560.1952105022</v>
      </c>
      <c r="CU20" s="28">
        <f t="shared" si="9"/>
        <v>471689.63970954815</v>
      </c>
      <c r="CV20" s="28">
        <f t="shared" si="10"/>
        <v>377625.06687331054</v>
      </c>
      <c r="CW20">
        <f t="shared" si="11"/>
        <v>1342410494.6756217</v>
      </c>
      <c r="CX20">
        <f t="shared" si="12"/>
        <v>2261766611.5632544</v>
      </c>
      <c r="CY20">
        <f t="shared" si="13"/>
        <v>1802088553.1048574</v>
      </c>
      <c r="CZ20" s="11">
        <v>69.5781</v>
      </c>
      <c r="DA20" s="11">
        <v>9.85678</v>
      </c>
      <c r="DB20" s="27">
        <v>1.14</v>
      </c>
      <c r="DC20" s="27">
        <v>5.54</v>
      </c>
      <c r="DD20" s="27">
        <v>1.55</v>
      </c>
      <c r="DE20" s="27">
        <v>59.98</v>
      </c>
      <c r="DF20" s="27">
        <v>0</v>
      </c>
      <c r="DG20" s="27">
        <v>4.66</v>
      </c>
      <c r="DH20" s="27">
        <v>15.53</v>
      </c>
      <c r="DI20" s="27">
        <v>0</v>
      </c>
      <c r="DJ20" s="27">
        <v>0.53</v>
      </c>
      <c r="DK20" s="27">
        <v>5.74</v>
      </c>
      <c r="DL20" s="27">
        <v>0</v>
      </c>
      <c r="DM20" s="27">
        <v>5.19</v>
      </c>
      <c r="DN20" s="27">
        <v>0.15</v>
      </c>
      <c r="DO20" s="27">
        <v>0</v>
      </c>
      <c r="DP20" s="27">
        <v>106.259</v>
      </c>
      <c r="DQ20" t="s">
        <v>194</v>
      </c>
      <c r="DR20" t="s">
        <v>195</v>
      </c>
      <c r="DS20" s="11">
        <v>1</v>
      </c>
      <c r="DT20">
        <v>1</v>
      </c>
      <c r="DU20">
        <f t="shared" si="14"/>
        <v>1</v>
      </c>
      <c r="DV20">
        <f t="shared" si="15"/>
        <v>0</v>
      </c>
      <c r="DW20">
        <f t="shared" si="16"/>
        <v>0</v>
      </c>
      <c r="DX20">
        <f t="shared" si="17"/>
        <v>1.5010362640000001</v>
      </c>
      <c r="DY20" s="11">
        <f t="shared" si="18"/>
        <v>4602.484056572325</v>
      </c>
      <c r="DZ20">
        <f t="shared" si="19"/>
        <v>4602.484056572325</v>
      </c>
      <c r="EA20">
        <f t="shared" si="20"/>
        <v>51190.27139129049</v>
      </c>
      <c r="EB20">
        <f t="shared" si="21"/>
        <v>1064193.9617716975</v>
      </c>
      <c r="EC20">
        <f t="shared" si="22"/>
        <v>78804.83379886091</v>
      </c>
      <c r="ED20" s="1">
        <f t="shared" si="23"/>
        <v>34.65489731542095</v>
      </c>
    </row>
    <row r="21" spans="1:134" ht="12.75">
      <c r="A21" s="3" t="s">
        <v>131</v>
      </c>
      <c r="B21" t="s">
        <v>20</v>
      </c>
      <c r="C21" s="1">
        <v>35.67253582496649</v>
      </c>
      <c r="D21" s="1">
        <v>26.94597327329634</v>
      </c>
      <c r="E21" s="1">
        <v>4.912028568690594</v>
      </c>
      <c r="F21" s="1">
        <v>5.715518295118209</v>
      </c>
      <c r="G21" s="1">
        <v>5.313773431904401</v>
      </c>
      <c r="H21" s="1">
        <v>5.001973042322648</v>
      </c>
      <c r="I21" s="1">
        <v>10.131031602747287</v>
      </c>
      <c r="J21" s="1">
        <v>7.56650232253497</v>
      </c>
      <c r="K21" s="1">
        <v>0.8527242948744848</v>
      </c>
      <c r="L21" s="1">
        <v>1.101724962487672</v>
      </c>
      <c r="M21" s="1">
        <v>0.9772246286810783</v>
      </c>
      <c r="N21" s="1">
        <v>2.014746461555539</v>
      </c>
      <c r="O21" s="1">
        <v>6.054228062448602</v>
      </c>
      <c r="P21" s="1">
        <v>4.034487262002072</v>
      </c>
      <c r="Q21" s="1">
        <v>0.08542678098018991</v>
      </c>
      <c r="R21" s="1">
        <v>0.11581298275861174</v>
      </c>
      <c r="S21" s="1">
        <v>0.10061988186940082</v>
      </c>
      <c r="T21" s="1">
        <v>2.6153115718507918</v>
      </c>
      <c r="U21" s="1">
        <v>5.26141342843679</v>
      </c>
      <c r="V21" s="1">
        <v>3.9383625001437923</v>
      </c>
      <c r="W21" s="1">
        <v>19.129220615880943</v>
      </c>
      <c r="X21" s="1">
        <v>31.86105322405434</v>
      </c>
      <c r="Y21" s="1">
        <v>25.495136917552855</v>
      </c>
      <c r="Z21" s="1">
        <v>5.064669670975625</v>
      </c>
      <c r="AA21" s="1">
        <v>5.867478515066329</v>
      </c>
      <c r="AB21" s="1">
        <v>5.466073664624205</v>
      </c>
      <c r="AC21" s="1">
        <v>11.85739969431988</v>
      </c>
      <c r="AD21" s="1">
        <v>17.848414059596212</v>
      </c>
      <c r="AE21" s="1">
        <v>14.85290687695805</v>
      </c>
      <c r="AF21" s="1">
        <v>1.2216826411508048</v>
      </c>
      <c r="AG21" s="1">
        <v>1.4552290512791675</v>
      </c>
      <c r="AH21" s="1">
        <v>1.338457494795762</v>
      </c>
      <c r="AI21" s="1">
        <v>1.0508425442711813</v>
      </c>
      <c r="AJ21" s="1">
        <v>3.263360358316399</v>
      </c>
      <c r="AK21" s="1">
        <v>2.15710145129379</v>
      </c>
      <c r="AL21" s="1">
        <v>0.06995717632504994</v>
      </c>
      <c r="AM21" s="1">
        <v>0.09713958470304242</v>
      </c>
      <c r="AN21" s="1">
        <v>0.08355001726216114</v>
      </c>
      <c r="AO21" s="1">
        <v>1.2313462330889342</v>
      </c>
      <c r="AP21" s="1">
        <v>2.9630413330465926</v>
      </c>
      <c r="AQ21" s="1">
        <v>2.09719543181861</v>
      </c>
      <c r="AR21" s="1">
        <v>19.55985519583954</v>
      </c>
      <c r="AS21" s="1">
        <v>27.066527299104838</v>
      </c>
      <c r="AT21" s="1">
        <v>23.31319124747219</v>
      </c>
      <c r="AU21" s="1">
        <v>5.2291148517330095</v>
      </c>
      <c r="AV21" s="1">
        <v>6.013349492960702</v>
      </c>
      <c r="AW21" s="1">
        <v>5.621232185392213</v>
      </c>
      <c r="AX21" s="1">
        <v>11.930145534331155</v>
      </c>
      <c r="AY21" s="1">
        <v>17.82425089622905</v>
      </c>
      <c r="AZ21" s="1">
        <v>14.877198215280105</v>
      </c>
      <c r="BA21" s="1">
        <v>1.4685620769903496</v>
      </c>
      <c r="BB21" s="1">
        <v>1.7158559502762165</v>
      </c>
      <c r="BC21" s="1">
        <v>1.5922090136332834</v>
      </c>
      <c r="BD21" s="1">
        <v>0.5003577186670888</v>
      </c>
      <c r="BE21" s="1">
        <v>1.6477769995216687</v>
      </c>
      <c r="BF21" s="1">
        <v>1.074067359094379</v>
      </c>
      <c r="BG21" s="1">
        <v>0.06822145216186422</v>
      </c>
      <c r="BH21" s="1">
        <v>0.09438217621938193</v>
      </c>
      <c r="BI21" s="1">
        <v>0.08130181419062307</v>
      </c>
      <c r="BJ21" s="1">
        <v>1.0035950884821372</v>
      </c>
      <c r="BK21" s="1">
        <v>2.40467222215385</v>
      </c>
      <c r="BL21" s="1">
        <v>1.7041336553179935</v>
      </c>
      <c r="BM21" s="26">
        <v>28897.17096285526</v>
      </c>
      <c r="BN21" s="26">
        <v>54404.80764587029</v>
      </c>
      <c r="BO21" s="26">
        <v>41650.98930599831</v>
      </c>
      <c r="BP21" s="26">
        <v>426621.17160228215</v>
      </c>
      <c r="BQ21" s="26">
        <v>662536.6392424715</v>
      </c>
      <c r="BR21" s="26">
        <v>544578.90542239</v>
      </c>
      <c r="BS21" s="1">
        <f t="shared" si="0"/>
        <v>13.405342501402258</v>
      </c>
      <c r="BT21" s="26">
        <v>11084981.123793155</v>
      </c>
      <c r="BU21" s="29">
        <v>11082593.0375</v>
      </c>
      <c r="BV21" s="33">
        <f t="shared" si="1"/>
        <v>100.02154808252071</v>
      </c>
      <c r="BW21">
        <v>509036.06090486</v>
      </c>
      <c r="BX21">
        <v>0</v>
      </c>
      <c r="BY21">
        <v>129723.00900831999</v>
      </c>
      <c r="BZ21">
        <v>10572732.980309075</v>
      </c>
      <c r="CA21">
        <v>3212.08257922</v>
      </c>
      <c r="CB21">
        <v>0</v>
      </c>
      <c r="CC21">
        <v>0</v>
      </c>
      <c r="CD21">
        <v>0</v>
      </c>
      <c r="CE21" s="1">
        <v>4.592123840538157</v>
      </c>
      <c r="CF21" s="1">
        <v>0</v>
      </c>
      <c r="CG21" s="1">
        <v>1.1702591782486522</v>
      </c>
      <c r="CH21" s="1">
        <v>95.37889927133413</v>
      </c>
      <c r="CI21" s="1">
        <v>0.028976888127716195</v>
      </c>
      <c r="CJ21" s="1">
        <v>0</v>
      </c>
      <c r="CK21" s="1">
        <v>0</v>
      </c>
      <c r="CL21" s="1">
        <v>0</v>
      </c>
      <c r="CM21" s="1">
        <v>0.5000714570633955</v>
      </c>
      <c r="CN21" s="26">
        <f t="shared" si="2"/>
        <v>320255.58571638685</v>
      </c>
      <c r="CO21" s="26">
        <f t="shared" si="3"/>
        <v>6029463.424226488</v>
      </c>
      <c r="CP21" s="26">
        <f t="shared" si="4"/>
        <v>461600.9640876438</v>
      </c>
      <c r="CQ21" s="27">
        <f t="shared" si="5"/>
        <v>4.341408455448219</v>
      </c>
      <c r="CR21" s="27">
        <f t="shared" si="6"/>
        <v>5.986278055241526</v>
      </c>
      <c r="CS21" s="27">
        <f t="shared" si="7"/>
        <v>5.163882537299631</v>
      </c>
      <c r="CT21" s="28">
        <f t="shared" si="8"/>
        <v>1222410.14027678</v>
      </c>
      <c r="CU21" s="28">
        <f t="shared" si="9"/>
        <v>1685555.9831188712</v>
      </c>
      <c r="CV21" s="28">
        <f t="shared" si="10"/>
        <v>1453994.1223156687</v>
      </c>
      <c r="CW21">
        <f t="shared" si="11"/>
        <v>4728068826.049545</v>
      </c>
      <c r="CX21">
        <f t="shared" si="12"/>
        <v>7342623945.157265</v>
      </c>
      <c r="CY21">
        <f t="shared" si="13"/>
        <v>6035346385.60355</v>
      </c>
      <c r="CZ21" s="11">
        <v>251.292</v>
      </c>
      <c r="DA21" s="11">
        <v>26.3295</v>
      </c>
      <c r="DB21" s="27">
        <v>1.7</v>
      </c>
      <c r="DC21" s="27">
        <v>5.19</v>
      </c>
      <c r="DD21" s="27">
        <v>6.67</v>
      </c>
      <c r="DE21" s="27">
        <v>6.26</v>
      </c>
      <c r="DF21" s="27">
        <v>0</v>
      </c>
      <c r="DG21" s="27">
        <v>65.11</v>
      </c>
      <c r="DH21" s="27">
        <v>7.35</v>
      </c>
      <c r="DI21" s="27">
        <v>0</v>
      </c>
      <c r="DJ21" s="27">
        <v>0.3</v>
      </c>
      <c r="DK21" s="27">
        <v>6.95</v>
      </c>
      <c r="DL21" s="27">
        <v>0</v>
      </c>
      <c r="DM21" s="27">
        <v>0.4</v>
      </c>
      <c r="DN21" s="27">
        <v>0.07</v>
      </c>
      <c r="DO21" s="27">
        <v>0</v>
      </c>
      <c r="DP21" s="27">
        <v>42.2705</v>
      </c>
      <c r="DQ21" t="s">
        <v>200</v>
      </c>
      <c r="DR21" t="s">
        <v>200</v>
      </c>
      <c r="DS21" s="11">
        <v>1</v>
      </c>
      <c r="DT21">
        <v>1</v>
      </c>
      <c r="DU21">
        <f t="shared" si="14"/>
        <v>1</v>
      </c>
      <c r="DV21">
        <f t="shared" si="15"/>
        <v>0</v>
      </c>
      <c r="DW21">
        <f t="shared" si="16"/>
        <v>0</v>
      </c>
      <c r="DX21">
        <f t="shared" si="17"/>
        <v>1.3992764800000002</v>
      </c>
      <c r="DY21" s="11">
        <f t="shared" si="18"/>
        <v>15507.61177478551</v>
      </c>
      <c r="DZ21">
        <f t="shared" si="19"/>
        <v>15507.61177478551</v>
      </c>
      <c r="EA21">
        <f t="shared" si="20"/>
        <v>320255.58571638685</v>
      </c>
      <c r="EB21">
        <f t="shared" si="21"/>
        <v>6029463.424226488</v>
      </c>
      <c r="EC21">
        <f t="shared" si="22"/>
        <v>461600.9640876438</v>
      </c>
      <c r="ED21" s="1">
        <f t="shared" si="23"/>
        <v>3.814134459053938</v>
      </c>
    </row>
    <row r="22" spans="1:134" ht="12.75">
      <c r="A22" s="3" t="s">
        <v>132</v>
      </c>
      <c r="B22" t="s">
        <v>41</v>
      </c>
      <c r="C22" s="1">
        <v>25.371017008606348</v>
      </c>
      <c r="D22" s="1">
        <v>18.928275508318006</v>
      </c>
      <c r="E22" s="1">
        <v>4.905829701025031</v>
      </c>
      <c r="F22" s="1">
        <v>5.719025235774816</v>
      </c>
      <c r="G22" s="1">
        <v>5.312427468399922</v>
      </c>
      <c r="H22" s="1">
        <v>5.227627646554457</v>
      </c>
      <c r="I22" s="1">
        <v>13.32601356974812</v>
      </c>
      <c r="J22" s="1">
        <v>9.276820608151297</v>
      </c>
      <c r="K22" s="1">
        <v>0.7807987555201846</v>
      </c>
      <c r="L22" s="1">
        <v>1.0380953358096492</v>
      </c>
      <c r="M22" s="1">
        <v>0.9094470456649171</v>
      </c>
      <c r="N22" s="1">
        <v>2.1094985206663326</v>
      </c>
      <c r="O22" s="1">
        <v>6.527977734446854</v>
      </c>
      <c r="P22" s="1">
        <v>4.318738127556592</v>
      </c>
      <c r="Q22" s="1">
        <v>0.05772326510690679</v>
      </c>
      <c r="R22" s="1">
        <v>0.09562261861820198</v>
      </c>
      <c r="S22" s="1">
        <v>0.07667283682425284</v>
      </c>
      <c r="T22" s="1">
        <v>3.1519396324659446</v>
      </c>
      <c r="U22" s="1">
        <v>6.337550146520198</v>
      </c>
      <c r="V22" s="1">
        <v>4.744744889493071</v>
      </c>
      <c r="W22" s="1">
        <v>11.340500699240485</v>
      </c>
      <c r="X22" s="1">
        <v>22.629995652773328</v>
      </c>
      <c r="Y22" s="1">
        <v>16.9852488270855</v>
      </c>
      <c r="Z22" s="1">
        <v>5.034926794094491</v>
      </c>
      <c r="AA22" s="1">
        <v>5.8818252913520865</v>
      </c>
      <c r="AB22" s="1">
        <v>5.458376963963932</v>
      </c>
      <c r="AC22" s="1">
        <v>6.787399897401312</v>
      </c>
      <c r="AD22" s="1">
        <v>14.87378917918454</v>
      </c>
      <c r="AE22" s="1">
        <v>10.830594733790004</v>
      </c>
      <c r="AF22" s="1">
        <v>0.926972187585663</v>
      </c>
      <c r="AG22" s="1">
        <v>1.2208213228962324</v>
      </c>
      <c r="AH22" s="1">
        <v>1.0738978091694718</v>
      </c>
      <c r="AI22" s="1">
        <v>1.9374664824018943</v>
      </c>
      <c r="AJ22" s="1">
        <v>6.228847143315627</v>
      </c>
      <c r="AK22" s="1">
        <v>4.083157635170374</v>
      </c>
      <c r="AL22" s="1">
        <v>0.04613606970887683</v>
      </c>
      <c r="AM22" s="1">
        <v>0.0819428703181057</v>
      </c>
      <c r="AN22" s="1">
        <v>0.06404139183400517</v>
      </c>
      <c r="AO22" s="1">
        <v>1.6757182451951829</v>
      </c>
      <c r="AP22" s="1">
        <v>4.722842292737009</v>
      </c>
      <c r="AQ22" s="1">
        <v>3.1992788388129654</v>
      </c>
      <c r="AR22" s="1">
        <v>9.006268819144166</v>
      </c>
      <c r="AS22" s="1">
        <v>15.55011500127327</v>
      </c>
      <c r="AT22" s="1">
        <v>12.278191805170424</v>
      </c>
      <c r="AU22" s="1">
        <v>5.177924638518999</v>
      </c>
      <c r="AV22" s="1">
        <v>6.027299182373935</v>
      </c>
      <c r="AW22" s="1">
        <v>5.602611910446464</v>
      </c>
      <c r="AX22" s="1">
        <v>5.035963542052374</v>
      </c>
      <c r="AY22" s="1">
        <v>10.96211051650849</v>
      </c>
      <c r="AZ22" s="1">
        <v>7.999037328690841</v>
      </c>
      <c r="BA22" s="1">
        <v>1.1759370578475654</v>
      </c>
      <c r="BB22" s="1">
        <v>1.5074599390887884</v>
      </c>
      <c r="BC22" s="1">
        <v>1.3416984984681775</v>
      </c>
      <c r="BD22" s="1">
        <v>1.7527001373119853</v>
      </c>
      <c r="BE22" s="1">
        <v>5.962260413002999</v>
      </c>
      <c r="BF22" s="1">
        <v>3.85748027515749</v>
      </c>
      <c r="BG22" s="1">
        <v>0.0352195896209706</v>
      </c>
      <c r="BH22" s="1">
        <v>0.06145358158620533</v>
      </c>
      <c r="BI22" s="1">
        <v>0.04833669064188947</v>
      </c>
      <c r="BJ22" s="1">
        <v>0.8381836341732857</v>
      </c>
      <c r="BK22" s="1">
        <v>2.543842553703535</v>
      </c>
      <c r="BL22" s="1">
        <v>1.6910127945280027</v>
      </c>
      <c r="BM22" s="26">
        <v>25791.67946222828</v>
      </c>
      <c r="BN22" s="26">
        <v>46414.43672441388</v>
      </c>
      <c r="BO22" s="26">
        <v>36103.05809378937</v>
      </c>
      <c r="BP22" s="26">
        <v>208048.94177617264</v>
      </c>
      <c r="BQ22" s="26">
        <v>371388.5971311077</v>
      </c>
      <c r="BR22" s="26">
        <v>289718.76945415564</v>
      </c>
      <c r="BS22" s="1">
        <f t="shared" si="0"/>
        <v>9.387216946622598</v>
      </c>
      <c r="BT22" s="26">
        <v>128865130.73600402</v>
      </c>
      <c r="BU22" s="29">
        <v>253521000</v>
      </c>
      <c r="BV22" s="33">
        <f t="shared" si="1"/>
        <v>50.83016031650397</v>
      </c>
      <c r="BW22">
        <v>58517334.28119556</v>
      </c>
      <c r="BX22">
        <v>43480.0707213</v>
      </c>
      <c r="BY22">
        <v>16064505.26418911</v>
      </c>
      <c r="BZ22">
        <v>32418242.80912394</v>
      </c>
      <c r="CA22">
        <v>480812.52243785</v>
      </c>
      <c r="CB22">
        <v>16399319.39255839</v>
      </c>
      <c r="CC22">
        <v>18551675.99669513</v>
      </c>
      <c r="CD22">
        <v>2458958.2629199997</v>
      </c>
      <c r="CE22" s="1">
        <v>45.40975044760206</v>
      </c>
      <c r="CF22" s="1">
        <v>0.033740757079100195</v>
      </c>
      <c r="CG22" s="1">
        <v>12.466138180621734</v>
      </c>
      <c r="CH22" s="1">
        <v>25.15672208918693</v>
      </c>
      <c r="CI22" s="1">
        <v>0.3731129745430153</v>
      </c>
      <c r="CJ22" s="1">
        <v>12.725955655261314</v>
      </c>
      <c r="CK22" s="1">
        <v>14.396195379416103</v>
      </c>
      <c r="CL22" s="1">
        <v>1.9081641782193792</v>
      </c>
      <c r="CM22" s="1">
        <v>0.8288701503898729</v>
      </c>
      <c r="CN22" s="26">
        <f t="shared" si="2"/>
        <v>6538732.368943575</v>
      </c>
      <c r="CO22" s="26">
        <f t="shared" si="3"/>
        <v>117670344.1281013</v>
      </c>
      <c r="CP22" s="26">
        <f t="shared" si="4"/>
        <v>9152883.390995575</v>
      </c>
      <c r="CQ22" s="27">
        <f t="shared" si="5"/>
        <v>2.64521500519922</v>
      </c>
      <c r="CR22" s="27">
        <f t="shared" si="6"/>
        <v>4.588986269121888</v>
      </c>
      <c r="CS22" s="27">
        <f t="shared" si="7"/>
        <v>3.6171480213125053</v>
      </c>
      <c r="CT22" s="28">
        <f t="shared" si="8"/>
        <v>17038047.59484531</v>
      </c>
      <c r="CU22" s="28">
        <f t="shared" si="9"/>
        <v>29558038.311332572</v>
      </c>
      <c r="CV22" s="28">
        <f t="shared" si="10"/>
        <v>23298348.158312187</v>
      </c>
      <c r="CW22">
        <f t="shared" si="11"/>
        <v>52744775768.03706</v>
      </c>
      <c r="CX22">
        <f t="shared" si="12"/>
        <v>94154808533.27556</v>
      </c>
      <c r="CY22">
        <f t="shared" si="13"/>
        <v>73449792150.787</v>
      </c>
      <c r="CZ22" s="11">
        <v>808.212</v>
      </c>
      <c r="DA22" s="11">
        <v>52.8903</v>
      </c>
      <c r="DB22" s="27">
        <v>1.9961659980829989</v>
      </c>
      <c r="DC22" s="27">
        <v>5.254712627356314</v>
      </c>
      <c r="DD22" s="27">
        <v>2.368206184103092</v>
      </c>
      <c r="DE22" s="27">
        <v>3.7519968759984383</v>
      </c>
      <c r="DF22" s="27">
        <v>6.494728247364123</v>
      </c>
      <c r="DG22" s="27">
        <v>58.27840691698124</v>
      </c>
      <c r="DH22" s="27">
        <v>3.6000568000284</v>
      </c>
      <c r="DI22" s="27">
        <v>3.7970818985409496</v>
      </c>
      <c r="DJ22" s="27">
        <v>0.4355852177926089</v>
      </c>
      <c r="DK22" s="27">
        <v>2.904256452128226</v>
      </c>
      <c r="DL22" s="27">
        <v>10.00142000071</v>
      </c>
      <c r="DM22" s="27">
        <v>0.8303454151727075</v>
      </c>
      <c r="DN22" s="27">
        <v>0.09691504845752423</v>
      </c>
      <c r="DO22" s="27">
        <v>0.18779509389754695</v>
      </c>
      <c r="DP22" s="27">
        <v>958</v>
      </c>
      <c r="DQ22" t="s">
        <v>200</v>
      </c>
      <c r="DR22" t="s">
        <v>201</v>
      </c>
      <c r="DS22" s="11">
        <v>1</v>
      </c>
      <c r="DT22">
        <v>0</v>
      </c>
      <c r="DU22">
        <f t="shared" si="14"/>
        <v>0</v>
      </c>
      <c r="DV22">
        <f t="shared" si="15"/>
        <v>0</v>
      </c>
      <c r="DW22">
        <f t="shared" si="16"/>
        <v>1</v>
      </c>
      <c r="DX22">
        <f t="shared" si="17"/>
        <v>1.0874012800000001</v>
      </c>
      <c r="DY22" s="11">
        <f t="shared" si="18"/>
        <v>275679.05990688</v>
      </c>
      <c r="DZ22">
        <f t="shared" si="19"/>
        <v>275679.05990688</v>
      </c>
      <c r="EA22">
        <f t="shared" si="20"/>
        <v>6538732.368943575</v>
      </c>
      <c r="EB22">
        <f t="shared" si="21"/>
        <v>117670344.1281013</v>
      </c>
      <c r="EC22">
        <f t="shared" si="22"/>
        <v>9152883.390995575</v>
      </c>
      <c r="ED22" s="1">
        <f t="shared" si="23"/>
        <v>3.7787796671676115</v>
      </c>
    </row>
    <row r="23" spans="1:134" ht="12.75">
      <c r="A23" s="3" t="s">
        <v>133</v>
      </c>
      <c r="B23" t="s">
        <v>38</v>
      </c>
      <c r="C23" s="1">
        <v>36.34885218982985</v>
      </c>
      <c r="D23" s="1">
        <v>27.627046172470507</v>
      </c>
      <c r="E23" s="1">
        <v>4.963539226338549</v>
      </c>
      <c r="F23" s="1">
        <v>5.878137409135503</v>
      </c>
      <c r="G23" s="1">
        <v>5.420838317737028</v>
      </c>
      <c r="H23" s="1">
        <v>4.902142513751144</v>
      </c>
      <c r="I23" s="1">
        <v>11.488648140403926</v>
      </c>
      <c r="J23" s="1">
        <v>8.19539524767728</v>
      </c>
      <c r="K23" s="1">
        <v>0.850582998375302</v>
      </c>
      <c r="L23" s="1">
        <v>1.113786766116446</v>
      </c>
      <c r="M23" s="1">
        <v>0.9821848822458734</v>
      </c>
      <c r="N23" s="1">
        <v>2.4713255603066138</v>
      </c>
      <c r="O23" s="1">
        <v>7.690912799580694</v>
      </c>
      <c r="P23" s="1">
        <v>5.081119179943655</v>
      </c>
      <c r="Q23" s="1">
        <v>0.0828254966471294</v>
      </c>
      <c r="R23" s="1">
        <v>0.11808178291606274</v>
      </c>
      <c r="S23" s="1">
        <v>0.10045363978159606</v>
      </c>
      <c r="T23" s="1">
        <v>4.447269681134307</v>
      </c>
      <c r="U23" s="1">
        <v>8.389395763420982</v>
      </c>
      <c r="V23" s="1">
        <v>6.418332801677902</v>
      </c>
      <c r="W23" s="1">
        <v>17.225826675057938</v>
      </c>
      <c r="X23" s="1">
        <v>30.656547593974615</v>
      </c>
      <c r="Y23" s="1">
        <v>23.941187441950888</v>
      </c>
      <c r="Z23" s="1">
        <v>5.090076613457695</v>
      </c>
      <c r="AA23" s="1">
        <v>5.991469989917812</v>
      </c>
      <c r="AB23" s="1">
        <v>5.540773114495775</v>
      </c>
      <c r="AC23" s="1">
        <v>8.907623301931759</v>
      </c>
      <c r="AD23" s="1">
        <v>15.790682275503423</v>
      </c>
      <c r="AE23" s="1">
        <v>12.349152806300664</v>
      </c>
      <c r="AF23" s="1">
        <v>1.065381029769645</v>
      </c>
      <c r="AG23" s="1">
        <v>1.329683961897708</v>
      </c>
      <c r="AH23" s="1">
        <v>1.1975330632214496</v>
      </c>
      <c r="AI23" s="1">
        <v>2.495208876187074</v>
      </c>
      <c r="AJ23" s="1">
        <v>8.763769898487414</v>
      </c>
      <c r="AK23" s="1">
        <v>5.629490226581145</v>
      </c>
      <c r="AL23" s="1">
        <v>0.06656871978082396</v>
      </c>
      <c r="AM23" s="1">
        <v>0.09780570510956067</v>
      </c>
      <c r="AN23" s="1">
        <v>0.08218890172488715</v>
      </c>
      <c r="AO23" s="1">
        <v>2.8943154479551882</v>
      </c>
      <c r="AP23" s="1">
        <v>5.926604470918499</v>
      </c>
      <c r="AQ23" s="1">
        <v>4.41046083426421</v>
      </c>
      <c r="AR23" s="1">
        <v>13.36165139627398</v>
      </c>
      <c r="AS23" s="1">
        <v>20.502337644725287</v>
      </c>
      <c r="AT23" s="1">
        <v>16.931994520499636</v>
      </c>
      <c r="AU23" s="1">
        <v>5.231516077075289</v>
      </c>
      <c r="AV23" s="1">
        <v>6.102598559332699</v>
      </c>
      <c r="AW23" s="1">
        <v>5.667057318203997</v>
      </c>
      <c r="AX23" s="1">
        <v>8.42620869838357</v>
      </c>
      <c r="AY23" s="1">
        <v>14.973398539320044</v>
      </c>
      <c r="AZ23" s="1">
        <v>11.6998036188518</v>
      </c>
      <c r="BA23" s="1">
        <v>1.2567540732575975</v>
      </c>
      <c r="BB23" s="1">
        <v>1.5371989642997295</v>
      </c>
      <c r="BC23" s="1">
        <v>1.3969765187786638</v>
      </c>
      <c r="BD23" s="1">
        <v>3.0275691878389854</v>
      </c>
      <c r="BE23" s="1">
        <v>11.735667935650836</v>
      </c>
      <c r="BF23" s="1">
        <v>7.381618561744913</v>
      </c>
      <c r="BG23" s="1">
        <v>0.05745655899362882</v>
      </c>
      <c r="BH23" s="1">
        <v>0.08449658478636521</v>
      </c>
      <c r="BI23" s="1">
        <v>0.07097657188999697</v>
      </c>
      <c r="BJ23" s="1">
        <v>1.7104944041546875</v>
      </c>
      <c r="BK23" s="1">
        <v>3.684853193406383</v>
      </c>
      <c r="BL23" s="1">
        <v>2.697673798780536</v>
      </c>
      <c r="BM23" s="26">
        <v>41257.157116054994</v>
      </c>
      <c r="BN23" s="26">
        <v>63221.368414541575</v>
      </c>
      <c r="BO23" s="26">
        <v>52239.26276665805</v>
      </c>
      <c r="BP23" s="26">
        <v>300469.797143687</v>
      </c>
      <c r="BQ23" s="26">
        <v>503693.33064373134</v>
      </c>
      <c r="BR23" s="26">
        <v>402081.56389422144</v>
      </c>
      <c r="BS23" s="1">
        <f t="shared" si="0"/>
        <v>11.25866161959644</v>
      </c>
      <c r="BT23" s="26">
        <v>46121239.694649406</v>
      </c>
      <c r="BU23" s="29">
        <v>46119018.1469</v>
      </c>
      <c r="BV23" s="33">
        <f t="shared" si="1"/>
        <v>100.00481698838932</v>
      </c>
      <c r="BW23">
        <v>10356235.67329579</v>
      </c>
      <c r="BX23">
        <v>120603.0529295</v>
      </c>
      <c r="BY23">
        <v>3925813.3166116797</v>
      </c>
      <c r="BZ23">
        <v>33624945.1548938</v>
      </c>
      <c r="CA23">
        <v>1587805.35147998</v>
      </c>
      <c r="CB23">
        <v>581229.47776833</v>
      </c>
      <c r="CC23">
        <v>0</v>
      </c>
      <c r="CD23">
        <v>0</v>
      </c>
      <c r="CE23" s="1">
        <v>22.454374040811466</v>
      </c>
      <c r="CF23" s="1">
        <v>0.2614913513339307</v>
      </c>
      <c r="CG23" s="1">
        <v>8.51194231248541</v>
      </c>
      <c r="CH23" s="1">
        <v>72.90555366141791</v>
      </c>
      <c r="CI23" s="1">
        <v>3.4426770875896113</v>
      </c>
      <c r="CJ23" s="1">
        <v>1.2602208475236611</v>
      </c>
      <c r="CK23" s="1">
        <v>0</v>
      </c>
      <c r="CL23" s="1">
        <v>0</v>
      </c>
      <c r="CM23" s="1">
        <v>4.262479012984852</v>
      </c>
      <c r="CN23" s="26">
        <f t="shared" si="2"/>
        <v>1902739.5777248447</v>
      </c>
      <c r="CO23" s="26">
        <f t="shared" si="3"/>
        <v>29157074.371820934</v>
      </c>
      <c r="CP23" s="26">
        <f t="shared" si="4"/>
        <v>2409223.50751618</v>
      </c>
      <c r="CQ23" s="27">
        <f t="shared" si="5"/>
        <v>3.9705126503524193</v>
      </c>
      <c r="CR23" s="27">
        <f t="shared" si="6"/>
        <v>5.792236352494974</v>
      </c>
      <c r="CS23" s="27">
        <f t="shared" si="7"/>
        <v>4.8814150441363715</v>
      </c>
      <c r="CT23" s="28">
        <f t="shared" si="8"/>
        <v>4652341.0816590255</v>
      </c>
      <c r="CU23" s="28">
        <f t="shared" si="9"/>
        <v>6786896.683227885</v>
      </c>
      <c r="CV23" s="28">
        <f t="shared" si="10"/>
        <v>5719666.3872732725</v>
      </c>
      <c r="CW23">
        <f t="shared" si="11"/>
        <v>13857372027.065062</v>
      </c>
      <c r="CX23">
        <f t="shared" si="12"/>
        <v>23229841856.430748</v>
      </c>
      <c r="CY23">
        <f t="shared" si="13"/>
        <v>18543606941.77153</v>
      </c>
      <c r="CZ23" s="11">
        <v>362.607</v>
      </c>
      <c r="DA23" s="11">
        <v>24.9856</v>
      </c>
      <c r="DB23" s="27">
        <v>1.2</v>
      </c>
      <c r="DC23" s="27">
        <v>4.66</v>
      </c>
      <c r="DD23" s="27">
        <v>6.47</v>
      </c>
      <c r="DE23" s="27">
        <v>13.86</v>
      </c>
      <c r="DF23" s="27">
        <v>0.49</v>
      </c>
      <c r="DG23" s="27">
        <v>58.7</v>
      </c>
      <c r="DH23" s="27">
        <v>10.91</v>
      </c>
      <c r="DI23" s="27">
        <v>0</v>
      </c>
      <c r="DJ23" s="27">
        <v>0.65</v>
      </c>
      <c r="DK23" s="27">
        <v>2.63</v>
      </c>
      <c r="DL23" s="27">
        <v>0</v>
      </c>
      <c r="DM23" s="27">
        <v>0.37</v>
      </c>
      <c r="DN23" s="27">
        <v>0.03</v>
      </c>
      <c r="DO23" s="27">
        <v>0.03</v>
      </c>
      <c r="DP23" s="27">
        <v>51.3328</v>
      </c>
      <c r="DQ23" t="s">
        <v>200</v>
      </c>
      <c r="DR23" t="s">
        <v>200</v>
      </c>
      <c r="DS23" s="11">
        <v>1</v>
      </c>
      <c r="DT23">
        <v>1</v>
      </c>
      <c r="DU23">
        <f t="shared" si="14"/>
        <v>1</v>
      </c>
      <c r="DV23">
        <f t="shared" si="15"/>
        <v>0</v>
      </c>
      <c r="DW23">
        <f t="shared" si="16"/>
        <v>0</v>
      </c>
      <c r="DX23">
        <f t="shared" si="17"/>
        <v>1.33694008</v>
      </c>
      <c r="DY23" s="11">
        <f t="shared" si="18"/>
        <v>61658.36381083793</v>
      </c>
      <c r="DZ23">
        <f t="shared" si="19"/>
        <v>61658.36381083793</v>
      </c>
      <c r="EA23">
        <f t="shared" si="20"/>
        <v>1902739.5777248447</v>
      </c>
      <c r="EB23">
        <f t="shared" si="21"/>
        <v>29157074.371820934</v>
      </c>
      <c r="EC23">
        <f t="shared" si="22"/>
        <v>2409223.50751618</v>
      </c>
      <c r="ED23" s="1">
        <f t="shared" si="23"/>
        <v>1.113050582223864</v>
      </c>
    </row>
    <row r="24" spans="1:134" ht="12.75">
      <c r="A24" s="3" t="s">
        <v>134</v>
      </c>
      <c r="B24" t="s">
        <v>33</v>
      </c>
      <c r="C24" s="1">
        <v>22.64063700370276</v>
      </c>
      <c r="D24" s="1">
        <v>13.97416021743715</v>
      </c>
      <c r="E24" s="1">
        <v>5.1</v>
      </c>
      <c r="F24" s="1">
        <v>5.997948777125524</v>
      </c>
      <c r="G24" s="1">
        <v>5.548974388562761</v>
      </c>
      <c r="H24" s="1">
        <v>4.104147114595483</v>
      </c>
      <c r="I24" s="1">
        <v>10.102561143723845</v>
      </c>
      <c r="J24" s="1">
        <v>7.103354129159665</v>
      </c>
      <c r="K24" s="1">
        <v>0.8652504679712704</v>
      </c>
      <c r="L24" s="1">
        <v>1.1150453456838225</v>
      </c>
      <c r="M24" s="1">
        <v>0.9901479068275465</v>
      </c>
      <c r="N24" s="1">
        <v>2.73309209131943</v>
      </c>
      <c r="O24" s="1">
        <v>8.565822319618002</v>
      </c>
      <c r="P24" s="1">
        <v>5.649457205468717</v>
      </c>
      <c r="Q24" s="1">
        <v>0.055281274007405526</v>
      </c>
      <c r="R24" s="1">
        <v>0.0916568380082979</v>
      </c>
      <c r="S24" s="1">
        <v>0.07346905600785171</v>
      </c>
      <c r="T24" s="1">
        <v>1.159995384209201</v>
      </c>
      <c r="U24" s="1">
        <v>3.1736397573291297</v>
      </c>
      <c r="V24" s="1">
        <v>2.1668175707691653</v>
      </c>
      <c r="W24" s="1">
        <v>11.9975029026206</v>
      </c>
      <c r="X24" s="1">
        <v>26.703759660808704</v>
      </c>
      <c r="Y24" s="1">
        <v>19.350635344837308</v>
      </c>
      <c r="Z24" s="1">
        <v>5.2927129502863</v>
      </c>
      <c r="AA24" s="1">
        <v>5.997948777125524</v>
      </c>
      <c r="AB24" s="1">
        <v>5.645326800583254</v>
      </c>
      <c r="AC24" s="1">
        <v>4.063122657105944</v>
      </c>
      <c r="AD24" s="1">
        <v>9.500792985435817</v>
      </c>
      <c r="AE24" s="1">
        <v>6.781957821270882</v>
      </c>
      <c r="AF24" s="1">
        <v>1.1533795629555093</v>
      </c>
      <c r="AG24" s="1">
        <v>1.4116089765057624</v>
      </c>
      <c r="AH24" s="1">
        <v>1.2824992492184073</v>
      </c>
      <c r="AI24" s="1">
        <v>3.787870534710683</v>
      </c>
      <c r="AJ24" s="1">
        <v>16.098323681852566</v>
      </c>
      <c r="AK24" s="1">
        <v>9.943093045158967</v>
      </c>
      <c r="AL24" s="1">
        <v>0.05413581761471891</v>
      </c>
      <c r="AM24" s="1">
        <v>0.0916568380082979</v>
      </c>
      <c r="AN24" s="1">
        <v>0.07289724417662256</v>
      </c>
      <c r="AO24" s="1">
        <v>0.9262579764333624</v>
      </c>
      <c r="AP24" s="1">
        <v>2.394268349229289</v>
      </c>
      <c r="AQ24" s="1">
        <v>1.6602631628313256</v>
      </c>
      <c r="AR24" s="1">
        <v>25.541247801722186</v>
      </c>
      <c r="AS24" s="1">
        <v>34.830004975020586</v>
      </c>
      <c r="AT24" s="1">
        <v>30.185626388371386</v>
      </c>
      <c r="AU24" s="1">
        <v>5.597948777125523</v>
      </c>
      <c r="AV24" s="1">
        <v>5.997948777125524</v>
      </c>
      <c r="AW24" s="1">
        <v>5.797948777125524</v>
      </c>
      <c r="AX24" s="1">
        <v>4.063122657105944</v>
      </c>
      <c r="AY24" s="1">
        <v>9.22588345119103</v>
      </c>
      <c r="AZ24" s="1">
        <v>6.644503054148488</v>
      </c>
      <c r="BA24" s="1">
        <v>1.6482331979565525</v>
      </c>
      <c r="BB24" s="1">
        <v>1.9301110179610146</v>
      </c>
      <c r="BC24" s="1">
        <v>1.7891721079587837</v>
      </c>
      <c r="BD24" s="1">
        <v>3.6670935702783582</v>
      </c>
      <c r="BE24" s="1">
        <v>18.378521222320373</v>
      </c>
      <c r="BF24" s="1">
        <v>11.022807396299365</v>
      </c>
      <c r="BG24" s="1">
        <v>0.05344854377910695</v>
      </c>
      <c r="BH24" s="1">
        <v>0.0916568380082979</v>
      </c>
      <c r="BI24" s="1">
        <v>0.07255269089370242</v>
      </c>
      <c r="BJ24" s="1">
        <v>0.6210221495941394</v>
      </c>
      <c r="BK24" s="1">
        <v>1.2420442991882787</v>
      </c>
      <c r="BL24" s="1">
        <v>0.931533224391209</v>
      </c>
      <c r="BM24" s="26">
        <v>17237.869859469236</v>
      </c>
      <c r="BN24" s="26">
        <v>33320.971026823776</v>
      </c>
      <c r="BO24" s="26">
        <v>25279.420448125995</v>
      </c>
      <c r="BP24" s="26">
        <v>391472.0384422107</v>
      </c>
      <c r="BQ24" s="26">
        <v>656695.190207318</v>
      </c>
      <c r="BR24" s="26">
        <v>524083.6143207013</v>
      </c>
      <c r="BS24" s="1">
        <f t="shared" si="0"/>
        <v>6.79125517599968</v>
      </c>
      <c r="BT24" s="26">
        <v>3906829.49569462</v>
      </c>
      <c r="BU24" s="29">
        <v>3908674.92371</v>
      </c>
      <c r="BV24" s="33">
        <f t="shared" si="1"/>
        <v>99.95278635211679</v>
      </c>
      <c r="BW24">
        <v>0</v>
      </c>
      <c r="BX24">
        <v>0</v>
      </c>
      <c r="BY24">
        <v>3174785.4882813203</v>
      </c>
      <c r="BZ24">
        <v>716016.4513568</v>
      </c>
      <c r="CA24">
        <v>16027.5560565</v>
      </c>
      <c r="CB24">
        <v>0</v>
      </c>
      <c r="CC24">
        <v>0</v>
      </c>
      <c r="CD24">
        <v>0</v>
      </c>
      <c r="CE24" s="1">
        <v>0</v>
      </c>
      <c r="CF24" s="1">
        <v>0</v>
      </c>
      <c r="CG24" s="1">
        <v>81.26245314211889</v>
      </c>
      <c r="CH24" s="1">
        <v>18.32730228298573</v>
      </c>
      <c r="CI24" s="1">
        <v>0.41024457489538735</v>
      </c>
      <c r="CJ24" s="1">
        <v>0</v>
      </c>
      <c r="CK24" s="1">
        <v>0</v>
      </c>
      <c r="CL24" s="1">
        <v>0</v>
      </c>
      <c r="CM24" s="1">
        <v>0.41024457489538735</v>
      </c>
      <c r="CN24" s="26">
        <f t="shared" si="2"/>
        <v>67377.22965788381</v>
      </c>
      <c r="CO24" s="26">
        <f t="shared" si="3"/>
        <v>1302408.4388621354</v>
      </c>
      <c r="CP24" s="26">
        <f t="shared" si="4"/>
        <v>98809.03679151188</v>
      </c>
      <c r="CQ24" s="27">
        <f t="shared" si="5"/>
        <v>3.245399961540687</v>
      </c>
      <c r="CR24" s="27">
        <f t="shared" si="6"/>
        <v>5.499410280497874</v>
      </c>
      <c r="CS24" s="27">
        <f t="shared" si="7"/>
        <v>4.37242711378202</v>
      </c>
      <c r="CT24" s="28">
        <f t="shared" si="8"/>
        <v>322286.9270092348</v>
      </c>
      <c r="CU24" s="28">
        <f t="shared" si="9"/>
        <v>546123.1468133896</v>
      </c>
      <c r="CV24" s="28">
        <f t="shared" si="10"/>
        <v>434207.220919448</v>
      </c>
      <c r="CW24">
        <f t="shared" si="11"/>
        <v>1530136939.992706</v>
      </c>
      <c r="CX24">
        <f t="shared" si="12"/>
        <v>2566808022.4843125</v>
      </c>
      <c r="CY24">
        <f t="shared" si="13"/>
        <v>2048472481.2226279</v>
      </c>
      <c r="CZ24" s="11">
        <v>106.034</v>
      </c>
      <c r="DA24" s="11">
        <v>14.4095</v>
      </c>
      <c r="DB24" s="27">
        <v>0.12</v>
      </c>
      <c r="DC24" s="27">
        <v>5.4</v>
      </c>
      <c r="DD24" s="27">
        <v>5</v>
      </c>
      <c r="DE24" s="27">
        <v>16.76</v>
      </c>
      <c r="DF24" s="27">
        <v>0</v>
      </c>
      <c r="DG24" s="27">
        <v>61.73</v>
      </c>
      <c r="DH24" s="27">
        <v>7.7</v>
      </c>
      <c r="DI24" s="27">
        <v>0</v>
      </c>
      <c r="DJ24" s="27">
        <v>0.07</v>
      </c>
      <c r="DK24" s="27">
        <v>2.63</v>
      </c>
      <c r="DL24" s="27">
        <v>0</v>
      </c>
      <c r="DM24" s="27">
        <v>0.55</v>
      </c>
      <c r="DN24" s="27">
        <v>0.05</v>
      </c>
      <c r="DO24" s="27">
        <v>0</v>
      </c>
      <c r="DP24" s="27">
        <v>34.0978</v>
      </c>
      <c r="DQ24" t="s">
        <v>202</v>
      </c>
      <c r="DR24" t="s">
        <v>195</v>
      </c>
      <c r="DS24" s="11">
        <v>1</v>
      </c>
      <c r="DT24">
        <v>1</v>
      </c>
      <c r="DU24">
        <f t="shared" si="14"/>
        <v>1</v>
      </c>
      <c r="DV24">
        <f t="shared" si="15"/>
        <v>0</v>
      </c>
      <c r="DW24">
        <f t="shared" si="16"/>
        <v>0</v>
      </c>
      <c r="DX24">
        <f t="shared" si="17"/>
        <v>1.48062096</v>
      </c>
      <c r="DY24" s="11">
        <f t="shared" si="18"/>
        <v>5787.266017871427</v>
      </c>
      <c r="DZ24">
        <f t="shared" si="19"/>
        <v>5787.266017871427</v>
      </c>
      <c r="EA24">
        <f t="shared" si="20"/>
        <v>67377.22965788381</v>
      </c>
      <c r="EB24">
        <f t="shared" si="21"/>
        <v>1302408.4388621354</v>
      </c>
      <c r="EC24">
        <f t="shared" si="22"/>
        <v>98809.03679151188</v>
      </c>
      <c r="ED24" s="1">
        <f t="shared" si="23"/>
        <v>8.723621346242671</v>
      </c>
    </row>
    <row r="25" spans="1:134" ht="12.75">
      <c r="A25" s="3" t="s">
        <v>135</v>
      </c>
      <c r="B25" s="15" t="s">
        <v>12</v>
      </c>
      <c r="C25" s="17">
        <v>23.723748160995388</v>
      </c>
      <c r="D25" s="1">
        <v>17.49165328721183</v>
      </c>
      <c r="E25" s="1">
        <v>5.535180977693175</v>
      </c>
      <c r="F25" s="1">
        <v>6.172537784348016</v>
      </c>
      <c r="G25" s="1">
        <v>5.853859740643332</v>
      </c>
      <c r="H25" s="1">
        <v>10.444410493297335</v>
      </c>
      <c r="I25" s="1">
        <v>21.75686536530157</v>
      </c>
      <c r="J25" s="1">
        <v>16.100637218217223</v>
      </c>
      <c r="K25" s="1">
        <v>0.9044823615153279</v>
      </c>
      <c r="L25" s="1">
        <v>1.122505639086514</v>
      </c>
      <c r="M25" s="1">
        <v>1.0134947113831452</v>
      </c>
      <c r="N25" s="1">
        <v>1.3488302789251827</v>
      </c>
      <c r="O25" s="1">
        <v>4.242371442350578</v>
      </c>
      <c r="P25" s="1">
        <v>2.7956008606378817</v>
      </c>
      <c r="Q25" s="1">
        <v>0.07238774493154178</v>
      </c>
      <c r="R25" s="1">
        <v>0.1353604817278639</v>
      </c>
      <c r="S25" s="1">
        <v>0.10387411332970281</v>
      </c>
      <c r="T25" s="1">
        <v>2.1357792876307222</v>
      </c>
      <c r="U25" s="1">
        <v>5.894636042603192</v>
      </c>
      <c r="V25" s="1">
        <v>4.015206594412</v>
      </c>
      <c r="W25" s="1">
        <v>11.106570153557234</v>
      </c>
      <c r="X25" s="1">
        <v>22.753027202729537</v>
      </c>
      <c r="Y25" s="1">
        <v>16.929799594633113</v>
      </c>
      <c r="Z25" s="1">
        <v>5.601830833772986</v>
      </c>
      <c r="AA25" s="1">
        <v>6.353791998413462</v>
      </c>
      <c r="AB25" s="1">
        <v>5.977812844827164</v>
      </c>
      <c r="AC25" s="1">
        <v>10.81754851296545</v>
      </c>
      <c r="AD25" s="1">
        <v>22.281209357618824</v>
      </c>
      <c r="AE25" s="1">
        <v>16.549379004098125</v>
      </c>
      <c r="AF25" s="1">
        <v>0.9864557326285754</v>
      </c>
      <c r="AG25" s="1">
        <v>1.2371744241547507</v>
      </c>
      <c r="AH25" s="1">
        <v>1.1118151641292313</v>
      </c>
      <c r="AI25" s="1">
        <v>1.6710915491491136</v>
      </c>
      <c r="AJ25" s="1">
        <v>5.933575820002324</v>
      </c>
      <c r="AK25" s="1">
        <v>3.8023330712616543</v>
      </c>
      <c r="AL25" s="1">
        <v>0.0699387216713595</v>
      </c>
      <c r="AM25" s="1">
        <v>0.13205141470885684</v>
      </c>
      <c r="AN25" s="1">
        <v>0.10099582868745868</v>
      </c>
      <c r="AO25" s="1">
        <v>1.6538740417015612</v>
      </c>
      <c r="AP25" s="1">
        <v>4.385123073188446</v>
      </c>
      <c r="AQ25" s="1">
        <v>3.019498349766826</v>
      </c>
      <c r="AR25" s="1">
        <v>6.954633619834249</v>
      </c>
      <c r="AS25" s="1">
        <v>16.374900108532596</v>
      </c>
      <c r="AT25" s="1">
        <v>11.664765308519366</v>
      </c>
      <c r="AU25" s="1">
        <v>5.758386089073978</v>
      </c>
      <c r="AV25" s="1">
        <v>6.581680807598178</v>
      </c>
      <c r="AW25" s="1">
        <v>6.170033448336083</v>
      </c>
      <c r="AX25" s="1">
        <v>9.574517550572203</v>
      </c>
      <c r="AY25" s="1">
        <v>20.056974227934145</v>
      </c>
      <c r="AZ25" s="1">
        <v>14.815746043206602</v>
      </c>
      <c r="BA25" s="1">
        <v>1.2385386211718512</v>
      </c>
      <c r="BB25" s="1">
        <v>1.5774678991882363</v>
      </c>
      <c r="BC25" s="1">
        <v>1.4080043570674785</v>
      </c>
      <c r="BD25" s="1">
        <v>1.774621824057232</v>
      </c>
      <c r="BE25" s="1">
        <v>7.18782599341456</v>
      </c>
      <c r="BF25" s="1">
        <v>4.481223861972656</v>
      </c>
      <c r="BG25" s="1">
        <v>0.05260844446962207</v>
      </c>
      <c r="BH25" s="1">
        <v>0.0989602146536803</v>
      </c>
      <c r="BI25" s="1">
        <v>0.07578495400874101</v>
      </c>
      <c r="BJ25" s="1">
        <v>1.1073012586173505</v>
      </c>
      <c r="BK25" s="1">
        <v>2.6380677175437026</v>
      </c>
      <c r="BL25" s="1">
        <v>1.8726843018203678</v>
      </c>
      <c r="BM25" s="26">
        <v>20415.979521283334</v>
      </c>
      <c r="BN25" s="26">
        <v>44219.32587266458</v>
      </c>
      <c r="BO25" s="26">
        <v>32317.652698715698</v>
      </c>
      <c r="BP25" s="26">
        <v>150413.9421315053</v>
      </c>
      <c r="BQ25" s="26">
        <v>329172.3885524633</v>
      </c>
      <c r="BR25" s="26">
        <v>239793.165343231</v>
      </c>
      <c r="BS25" s="1">
        <f t="shared" si="0"/>
        <v>15.766177462565334</v>
      </c>
      <c r="BT25" s="26">
        <v>91128384.62539181</v>
      </c>
      <c r="BU25" s="29">
        <v>91110013.4848</v>
      </c>
      <c r="BV25" s="33">
        <f t="shared" si="1"/>
        <v>100.02016368990536</v>
      </c>
      <c r="BW25">
        <v>36249987.90003262</v>
      </c>
      <c r="BX25">
        <v>10661105.108663611</v>
      </c>
      <c r="BY25">
        <v>22510704.369259335</v>
      </c>
      <c r="BZ25">
        <v>40418320.49868958</v>
      </c>
      <c r="CA25">
        <v>1337548.53622549</v>
      </c>
      <c r="CB25">
        <v>2505951.4993821</v>
      </c>
      <c r="CC25">
        <v>11557398.998733463</v>
      </c>
      <c r="CD25">
        <v>0</v>
      </c>
      <c r="CE25" s="1">
        <v>39.77903048435251</v>
      </c>
      <c r="CF25" s="1">
        <v>11.698994942672368</v>
      </c>
      <c r="CG25" s="1">
        <v>24.70218742688763</v>
      </c>
      <c r="CH25" s="1">
        <v>44.353162480428196</v>
      </c>
      <c r="CI25" s="1">
        <v>1.467762807081295</v>
      </c>
      <c r="CJ25" s="1">
        <v>2.749913223726614</v>
      </c>
      <c r="CK25" s="1">
        <v>12.682545670312622</v>
      </c>
      <c r="CL25" s="1">
        <v>0</v>
      </c>
      <c r="CM25" s="1">
        <v>6.841760379987889</v>
      </c>
      <c r="CN25" s="26">
        <f t="shared" si="2"/>
        <v>1860100.1694895253</v>
      </c>
      <c r="CO25" s="26">
        <f t="shared" si="3"/>
        <v>40288233.76547235</v>
      </c>
      <c r="CP25" s="26">
        <f t="shared" si="4"/>
        <v>2944461.7731770705</v>
      </c>
      <c r="CQ25" s="27">
        <f t="shared" si="5"/>
        <v>3.8097849265620587</v>
      </c>
      <c r="CR25" s="27">
        <f t="shared" si="6"/>
        <v>7.168604885435258</v>
      </c>
      <c r="CS25" s="27">
        <f t="shared" si="7"/>
        <v>5.489228144665226</v>
      </c>
      <c r="CT25" s="28">
        <f t="shared" si="8"/>
        <v>8818840.346373398</v>
      </c>
      <c r="CU25" s="28">
        <f t="shared" si="9"/>
        <v>16593792.880569346</v>
      </c>
      <c r="CV25" s="28">
        <f t="shared" si="10"/>
        <v>12706393.553902246</v>
      </c>
      <c r="CW25">
        <f t="shared" si="11"/>
        <v>13704216295.903374</v>
      </c>
      <c r="CX25">
        <f t="shared" si="12"/>
        <v>29990900759.838757</v>
      </c>
      <c r="CY25">
        <f t="shared" si="13"/>
        <v>21847558527.984653</v>
      </c>
      <c r="CZ25" s="11">
        <v>454.638</v>
      </c>
      <c r="DA25" s="11">
        <v>28.1976</v>
      </c>
      <c r="DB25" s="27">
        <v>0.47</v>
      </c>
      <c r="DC25" s="27">
        <v>8.67</v>
      </c>
      <c r="DD25" s="27">
        <v>3.77</v>
      </c>
      <c r="DE25" s="27">
        <v>41.23</v>
      </c>
      <c r="DF25" s="27">
        <v>0.61</v>
      </c>
      <c r="DG25" s="27">
        <v>29.67</v>
      </c>
      <c r="DH25" s="27">
        <v>10.93</v>
      </c>
      <c r="DI25" s="27">
        <v>0</v>
      </c>
      <c r="DJ25" s="27">
        <v>1.94</v>
      </c>
      <c r="DK25" s="27">
        <v>2.45</v>
      </c>
      <c r="DL25" s="27">
        <v>0</v>
      </c>
      <c r="DM25" s="27">
        <v>0.19</v>
      </c>
      <c r="DN25" s="27">
        <v>0.04</v>
      </c>
      <c r="DO25" s="27">
        <v>0.04</v>
      </c>
      <c r="DP25" s="27">
        <v>328.077</v>
      </c>
      <c r="DQ25" t="s">
        <v>198</v>
      </c>
      <c r="DR25" t="s">
        <v>199</v>
      </c>
      <c r="DS25" s="11">
        <v>1</v>
      </c>
      <c r="DT25">
        <v>2</v>
      </c>
      <c r="DU25">
        <f t="shared" si="14"/>
        <v>0</v>
      </c>
      <c r="DV25">
        <f t="shared" si="15"/>
        <v>1</v>
      </c>
      <c r="DW25">
        <f t="shared" si="16"/>
        <v>0</v>
      </c>
      <c r="DX25">
        <f t="shared" si="17"/>
        <v>1.28540272</v>
      </c>
      <c r="DY25" s="11">
        <f t="shared" si="18"/>
        <v>117113.0591525986</v>
      </c>
      <c r="DZ25">
        <f t="shared" si="19"/>
        <v>117113.0591525986</v>
      </c>
      <c r="EA25">
        <f t="shared" si="20"/>
        <v>1860100.1694895253</v>
      </c>
      <c r="EB25">
        <f t="shared" si="21"/>
        <v>40288233.76547235</v>
      </c>
      <c r="EC25">
        <f t="shared" si="22"/>
        <v>2944461.7731770705</v>
      </c>
      <c r="ED25" s="1">
        <f t="shared" si="23"/>
        <v>3.600888502280087</v>
      </c>
    </row>
    <row r="26" spans="1:134" ht="12.75">
      <c r="A26" s="4" t="s">
        <v>136</v>
      </c>
      <c r="B26" s="23" t="s">
        <v>39</v>
      </c>
      <c r="C26" s="17">
        <v>24.41376280988007</v>
      </c>
      <c r="D26" s="1">
        <v>18.074763822453374</v>
      </c>
      <c r="E26" s="1">
        <v>5.015875592009527</v>
      </c>
      <c r="F26" s="1">
        <v>5.77221755734683</v>
      </c>
      <c r="G26" s="1">
        <v>5.394046574678167</v>
      </c>
      <c r="H26" s="1">
        <v>6.01718572285605</v>
      </c>
      <c r="I26" s="1">
        <v>14.107950149546099</v>
      </c>
      <c r="J26" s="1">
        <v>10.062567839523284</v>
      </c>
      <c r="K26" s="1">
        <v>0.8084833109015083</v>
      </c>
      <c r="L26" s="1">
        <v>1.052694423882348</v>
      </c>
      <c r="M26" s="1">
        <v>0.9305888673919265</v>
      </c>
      <c r="N26" s="1">
        <v>2.1479259158461086</v>
      </c>
      <c r="O26" s="1">
        <v>6.876130885678692</v>
      </c>
      <c r="P26" s="1">
        <v>4.512028400762403</v>
      </c>
      <c r="Q26" s="1">
        <v>0.06445752281357646</v>
      </c>
      <c r="R26" s="1">
        <v>0.10468328477098723</v>
      </c>
      <c r="S26" s="1">
        <v>0.08457034875187372</v>
      </c>
      <c r="T26" s="1">
        <v>3.051698919636489</v>
      </c>
      <c r="U26" s="1">
        <v>6.250281042587666</v>
      </c>
      <c r="V26" s="1">
        <v>4.650990077789873</v>
      </c>
      <c r="W26" s="1">
        <v>10.448303949156514</v>
      </c>
      <c r="X26" s="1">
        <v>21.178328755210977</v>
      </c>
      <c r="Y26" s="1">
        <v>15.813317152122327</v>
      </c>
      <c r="Z26" s="1">
        <v>5.129337959858405</v>
      </c>
      <c r="AA26" s="1">
        <v>5.931373336236586</v>
      </c>
      <c r="AB26" s="1">
        <v>5.530355579243214</v>
      </c>
      <c r="AC26" s="1">
        <v>7.4114197268078374</v>
      </c>
      <c r="AD26" s="1">
        <v>15.34273030103848</v>
      </c>
      <c r="AE26" s="1">
        <v>11.377075045197381</v>
      </c>
      <c r="AF26" s="1">
        <v>0.9510866960967428</v>
      </c>
      <c r="AG26" s="1">
        <v>1.227774610628205</v>
      </c>
      <c r="AH26" s="1">
        <v>1.0894321630111001</v>
      </c>
      <c r="AI26" s="1">
        <v>1.971293009497935</v>
      </c>
      <c r="AJ26" s="1">
        <v>6.498300654733692</v>
      </c>
      <c r="AK26" s="1">
        <v>4.234797067009055</v>
      </c>
      <c r="AL26" s="1">
        <v>0.053881316470028855</v>
      </c>
      <c r="AM26" s="1">
        <v>0.09047358617895086</v>
      </c>
      <c r="AN26" s="1">
        <v>0.07217854262501346</v>
      </c>
      <c r="AO26" s="1">
        <v>1.609325746495108</v>
      </c>
      <c r="AP26" s="1">
        <v>4.5387529930688215</v>
      </c>
      <c r="AQ26" s="1">
        <v>3.0740386443445447</v>
      </c>
      <c r="AR26" s="1">
        <v>9.044557901338605</v>
      </c>
      <c r="AS26" s="1">
        <v>16.002861674879565</v>
      </c>
      <c r="AT26" s="1">
        <v>12.523709735149135</v>
      </c>
      <c r="AU26" s="1">
        <v>5.2621310178925045</v>
      </c>
      <c r="AV26" s="1">
        <v>6.06267672233713</v>
      </c>
      <c r="AW26" s="1">
        <v>5.66240391935559</v>
      </c>
      <c r="AX26" s="1">
        <v>6.018391018606283</v>
      </c>
      <c r="AY26" s="1">
        <v>12.697789087755119</v>
      </c>
      <c r="AZ26" s="1">
        <v>9.358090007415035</v>
      </c>
      <c r="BA26" s="1">
        <v>1.1738881447359928</v>
      </c>
      <c r="BB26" s="1">
        <v>1.4888449125483583</v>
      </c>
      <c r="BC26" s="1">
        <v>1.3313663641009246</v>
      </c>
      <c r="BD26" s="1">
        <v>1.775061335260345</v>
      </c>
      <c r="BE26" s="1">
        <v>6.07815525781375</v>
      </c>
      <c r="BF26" s="1">
        <v>3.926608461078301</v>
      </c>
      <c r="BG26" s="1">
        <v>0.04299156270978792</v>
      </c>
      <c r="BH26" s="1">
        <v>0.07271499231241484</v>
      </c>
      <c r="BI26" s="1">
        <v>0.057853334631968935</v>
      </c>
      <c r="BJ26" s="1">
        <v>0.9852685260932679</v>
      </c>
      <c r="BK26" s="1">
        <v>2.960788357854062</v>
      </c>
      <c r="BL26" s="1">
        <v>1.97302848773933</v>
      </c>
      <c r="BM26" s="26">
        <v>26354.55936672032</v>
      </c>
      <c r="BN26" s="26">
        <v>50466.77196658365</v>
      </c>
      <c r="BO26" s="26">
        <v>38410.66566714353</v>
      </c>
      <c r="BP26" s="26">
        <v>195793.68812066363</v>
      </c>
      <c r="BQ26" s="26">
        <v>358378.21150791267</v>
      </c>
      <c r="BR26" s="26">
        <v>277085.94981492363</v>
      </c>
      <c r="BS26" s="1">
        <f t="shared" si="0"/>
        <v>10.306579588949624</v>
      </c>
      <c r="BT26" s="26">
        <v>498721580.1135665</v>
      </c>
      <c r="BU26" s="44">
        <f>588.228435*1000000</f>
        <v>588228435</v>
      </c>
      <c r="BV26" s="34">
        <f>(BT26/BU26)*100</f>
        <v>84.78365723914155</v>
      </c>
      <c r="BW26">
        <v>280477058.04751104</v>
      </c>
      <c r="BX26">
        <v>17789996.472585015</v>
      </c>
      <c r="BY26">
        <v>68994082.28361835</v>
      </c>
      <c r="BZ26">
        <v>123913820.56743188</v>
      </c>
      <c r="CA26">
        <v>3061711.2338141063</v>
      </c>
      <c r="CB26">
        <v>36101146.37827559</v>
      </c>
      <c r="CC26">
        <v>31727331.233514976</v>
      </c>
      <c r="CD26">
        <v>3873651.1263299994</v>
      </c>
      <c r="CE26" s="1">
        <v>56.239206248833696</v>
      </c>
      <c r="CF26" s="1">
        <v>3.5671198484200266</v>
      </c>
      <c r="CG26" s="1">
        <v>13.834188259490865</v>
      </c>
      <c r="CH26" s="1">
        <v>24.84629210133935</v>
      </c>
      <c r="CI26" s="1">
        <v>0.6139119211799313</v>
      </c>
      <c r="CJ26" s="1">
        <v>7.238737567773748</v>
      </c>
      <c r="CK26" s="1">
        <v>6.361732176556342</v>
      </c>
      <c r="CL26" s="1">
        <v>0.7767161640464626</v>
      </c>
      <c r="CM26" s="1">
        <v>3.5697592141481245</v>
      </c>
      <c r="CN26" s="26">
        <f t="shared" si="2"/>
        <v>15502501.211400487</v>
      </c>
      <c r="CO26" s="26">
        <f t="shared" si="3"/>
        <v>296859902.9340537</v>
      </c>
      <c r="CP26" s="26">
        <f t="shared" si="4"/>
        <v>22594245.752692066</v>
      </c>
      <c r="CQ26" s="27">
        <f t="shared" si="5"/>
        <v>3.09843937407852</v>
      </c>
      <c r="CR26" s="27">
        <f t="shared" si="6"/>
        <v>5.172725301044624</v>
      </c>
      <c r="CS26" s="27">
        <f t="shared" si="7"/>
        <v>4.135609239190062</v>
      </c>
      <c r="CT26" s="28">
        <f t="shared" si="8"/>
        <v>46305643.90133607</v>
      </c>
      <c r="CU26" s="28">
        <f t="shared" si="9"/>
        <v>77305490.56195079</v>
      </c>
      <c r="CV26" s="28">
        <f t="shared" si="10"/>
        <v>61805969.27185749</v>
      </c>
      <c r="CW26">
        <f t="shared" si="11"/>
        <v>115171414746.09607</v>
      </c>
      <c r="CX26">
        <f t="shared" si="12"/>
        <v>210808254493.39847</v>
      </c>
      <c r="CY26">
        <f t="shared" si="13"/>
        <v>162989834620.12106</v>
      </c>
      <c r="CZ26" s="11">
        <v>428.38</v>
      </c>
      <c r="DA26" s="11">
        <v>40.171</v>
      </c>
      <c r="DB26" s="27">
        <v>1.7</v>
      </c>
      <c r="DC26" s="27">
        <v>8.55</v>
      </c>
      <c r="DD26" s="27">
        <v>6.27</v>
      </c>
      <c r="DE26" s="37">
        <v>8.81</v>
      </c>
      <c r="DF26" s="37">
        <v>2.69</v>
      </c>
      <c r="DG26" s="37">
        <v>46.36</v>
      </c>
      <c r="DH26" s="37">
        <v>9.73</v>
      </c>
      <c r="DI26" s="37">
        <v>1.67</v>
      </c>
      <c r="DJ26" s="37">
        <v>0.71</v>
      </c>
      <c r="DK26" s="37">
        <v>7.14</v>
      </c>
      <c r="DL26" s="37">
        <v>4.83</v>
      </c>
      <c r="DM26" s="37">
        <v>1.3</v>
      </c>
      <c r="DN26" s="37">
        <v>0.14</v>
      </c>
      <c r="DO26" s="37">
        <v>0.1</v>
      </c>
      <c r="DP26" s="27">
        <v>2245.2</v>
      </c>
      <c r="DQ26" t="s">
        <v>201</v>
      </c>
      <c r="DR26" t="s">
        <v>201</v>
      </c>
      <c r="DS26" s="35">
        <v>1</v>
      </c>
      <c r="DT26">
        <v>0</v>
      </c>
      <c r="DU26">
        <f t="shared" si="14"/>
        <v>0</v>
      </c>
      <c r="DV26">
        <f t="shared" si="15"/>
        <v>0</v>
      </c>
      <c r="DW26">
        <f t="shared" si="16"/>
        <v>1</v>
      </c>
      <c r="DX26">
        <f t="shared" si="17"/>
        <v>1.3001072</v>
      </c>
      <c r="DY26" s="11">
        <f t="shared" si="18"/>
        <v>764760.023588232</v>
      </c>
      <c r="DZ26">
        <f t="shared" si="19"/>
        <v>764760.023588232</v>
      </c>
      <c r="EA26">
        <f t="shared" si="20"/>
        <v>15502501.211400487</v>
      </c>
      <c r="EB26">
        <f t="shared" si="21"/>
        <v>296859902.9340537</v>
      </c>
      <c r="EC26">
        <f t="shared" si="22"/>
        <v>22594245.752692066</v>
      </c>
      <c r="ED26" s="1">
        <f t="shared" si="23"/>
        <v>3.816884506781791</v>
      </c>
    </row>
    <row r="27" spans="1:134" ht="12.75">
      <c r="A27" s="3" t="s">
        <v>137</v>
      </c>
      <c r="B27" s="15" t="s">
        <v>7</v>
      </c>
      <c r="C27" s="17">
        <v>39.16112784063098</v>
      </c>
      <c r="D27" s="1">
        <v>29.350434670792087</v>
      </c>
      <c r="E27" s="1">
        <v>5.0297651394591485</v>
      </c>
      <c r="F27" s="1">
        <v>5.820199763971602</v>
      </c>
      <c r="G27" s="1">
        <v>5.424982451715377</v>
      </c>
      <c r="H27" s="1">
        <v>4.344013523355873</v>
      </c>
      <c r="I27" s="1">
        <v>9.354446926063064</v>
      </c>
      <c r="J27" s="1">
        <v>6.849230224709466</v>
      </c>
      <c r="K27" s="1">
        <v>0.9154682301305728</v>
      </c>
      <c r="L27" s="1">
        <v>1.172028094897014</v>
      </c>
      <c r="M27" s="1">
        <v>1.043748162513793</v>
      </c>
      <c r="N27" s="1">
        <v>2.526875861856741</v>
      </c>
      <c r="O27" s="1">
        <v>7.844065516498589</v>
      </c>
      <c r="P27" s="1">
        <v>5.1854706891776665</v>
      </c>
      <c r="Q27" s="1">
        <v>0.05421575369849832</v>
      </c>
      <c r="R27" s="1">
        <v>0.08340052896027089</v>
      </c>
      <c r="S27" s="1">
        <v>0.06880814132938463</v>
      </c>
      <c r="T27" s="1">
        <v>1.3774425241735546</v>
      </c>
      <c r="U27" s="1">
        <v>2.8921232407480897</v>
      </c>
      <c r="V27" s="1">
        <v>2.1347828824608226</v>
      </c>
      <c r="W27" s="1">
        <v>20.651595669485815</v>
      </c>
      <c r="X27" s="1">
        <v>34.829285906708</v>
      </c>
      <c r="Y27" s="1">
        <v>27.7404407880969</v>
      </c>
      <c r="Z27" s="1">
        <v>5.206034181598062</v>
      </c>
      <c r="AA27" s="1">
        <v>5.984609333421895</v>
      </c>
      <c r="AB27" s="1">
        <v>5.59532173178004</v>
      </c>
      <c r="AC27" s="1">
        <v>6.6881768199735925</v>
      </c>
      <c r="AD27" s="1">
        <v>11.950953776176412</v>
      </c>
      <c r="AE27" s="1">
        <v>9.319565298075004</v>
      </c>
      <c r="AF27" s="1">
        <v>1.2399170014762941</v>
      </c>
      <c r="AG27" s="1">
        <v>1.501777605584893</v>
      </c>
      <c r="AH27" s="1">
        <v>1.3708465716314437</v>
      </c>
      <c r="AI27" s="1">
        <v>1.8064452929678008</v>
      </c>
      <c r="AJ27" s="1">
        <v>5.771394822770085</v>
      </c>
      <c r="AK27" s="1">
        <v>3.788921375058598</v>
      </c>
      <c r="AL27" s="1">
        <v>0.04905727560815061</v>
      </c>
      <c r="AM27" s="1">
        <v>0.0766450683075733</v>
      </c>
      <c r="AN27" s="1">
        <v>0.06285178297830489</v>
      </c>
      <c r="AO27" s="1">
        <v>0.861640754388689</v>
      </c>
      <c r="AP27" s="1">
        <v>1.9111212710534171</v>
      </c>
      <c r="AQ27" s="1">
        <v>1.3863815980115572</v>
      </c>
      <c r="AR27" s="1">
        <v>21.955679328731634</v>
      </c>
      <c r="AS27" s="1">
        <v>29.982908059036</v>
      </c>
      <c r="AT27" s="1">
        <v>25.969293693883813</v>
      </c>
      <c r="AU27" s="1">
        <v>5.40511577120867</v>
      </c>
      <c r="AV27" s="1">
        <v>6.170973820035758</v>
      </c>
      <c r="AW27" s="1">
        <v>5.7880447956222145</v>
      </c>
      <c r="AX27" s="1">
        <v>6.668309284979824</v>
      </c>
      <c r="AY27" s="1">
        <v>11.869415782895105</v>
      </c>
      <c r="AZ27" s="1">
        <v>9.268862533937467</v>
      </c>
      <c r="BA27" s="1">
        <v>1.5586856163205105</v>
      </c>
      <c r="BB27" s="1">
        <v>1.83869532712353</v>
      </c>
      <c r="BC27" s="1">
        <v>1.6986904717220201</v>
      </c>
      <c r="BD27" s="1">
        <v>1.1562734436895044</v>
      </c>
      <c r="BE27" s="1">
        <v>3.8939644273099274</v>
      </c>
      <c r="BF27" s="1">
        <v>2.5251189354997168</v>
      </c>
      <c r="BG27" s="1">
        <v>0.04834452712749669</v>
      </c>
      <c r="BH27" s="1">
        <v>0.07537565835284063</v>
      </c>
      <c r="BI27" s="1">
        <v>0.061860092740168654</v>
      </c>
      <c r="BJ27" s="1">
        <v>0.6909764203452332</v>
      </c>
      <c r="BK27" s="1">
        <v>1.499010941591883</v>
      </c>
      <c r="BL27" s="1">
        <v>1.0949936809685583</v>
      </c>
      <c r="BM27" s="26">
        <v>19516.673911677557</v>
      </c>
      <c r="BN27" s="26">
        <v>34759.24253464531</v>
      </c>
      <c r="BO27" s="26">
        <v>27137.958223746726</v>
      </c>
      <c r="BP27" s="26">
        <v>475885.54497992655</v>
      </c>
      <c r="BQ27" s="26">
        <v>743148.8364511193</v>
      </c>
      <c r="BR27" s="26">
        <v>609517.1907155231</v>
      </c>
      <c r="BS27" s="1">
        <f t="shared" si="0"/>
        <v>8.805217177746881</v>
      </c>
      <c r="BT27" s="26">
        <v>4294686.960382811</v>
      </c>
      <c r="BU27" s="32">
        <v>4294519.60076</v>
      </c>
      <c r="BV27" s="34">
        <f t="shared" si="1"/>
        <v>100.00389705108765</v>
      </c>
      <c r="BW27">
        <v>0</v>
      </c>
      <c r="BX27">
        <v>0</v>
      </c>
      <c r="BY27">
        <v>0</v>
      </c>
      <c r="BZ27">
        <v>4292446.550454861</v>
      </c>
      <c r="CA27">
        <v>2240.40992795</v>
      </c>
      <c r="CB27">
        <v>0</v>
      </c>
      <c r="CC27">
        <v>0</v>
      </c>
      <c r="CD27">
        <v>0</v>
      </c>
      <c r="CE27" s="1">
        <v>0</v>
      </c>
      <c r="CF27" s="1">
        <v>0</v>
      </c>
      <c r="CG27" s="1">
        <v>0</v>
      </c>
      <c r="CH27" s="1">
        <v>99.94783298646404</v>
      </c>
      <c r="CI27" s="1">
        <v>0.05216701353595977</v>
      </c>
      <c r="CJ27" s="1">
        <v>0</v>
      </c>
      <c r="CK27" s="1">
        <v>0</v>
      </c>
      <c r="CL27" s="1">
        <v>0</v>
      </c>
      <c r="CM27" s="1">
        <v>0.05216701353595977</v>
      </c>
      <c r="CN27" s="26">
        <f t="shared" si="2"/>
        <v>83814.73865534061</v>
      </c>
      <c r="CO27" s="26">
        <f t="shared" si="3"/>
        <v>1492742.4837260498</v>
      </c>
      <c r="CP27" s="26">
        <f t="shared" si="4"/>
        <v>116544.49351648634</v>
      </c>
      <c r="CQ27" s="27">
        <f t="shared" si="5"/>
        <v>2.988232310037515</v>
      </c>
      <c r="CR27" s="27">
        <f t="shared" si="6"/>
        <v>4.649303787373185</v>
      </c>
      <c r="CS27" s="27">
        <f t="shared" si="7"/>
        <v>3.81878271319598</v>
      </c>
      <c r="CT27" s="28">
        <f t="shared" si="8"/>
        <v>326042.23137907626</v>
      </c>
      <c r="CU27" s="28">
        <f t="shared" si="9"/>
        <v>507279.6302022827</v>
      </c>
      <c r="CV27" s="28">
        <f t="shared" si="10"/>
        <v>416662.53081462375</v>
      </c>
      <c r="CW27">
        <f t="shared" si="11"/>
        <v>2043699800.6346493</v>
      </c>
      <c r="CX27">
        <f t="shared" si="12"/>
        <v>3191467244.4213195</v>
      </c>
      <c r="CY27">
        <f t="shared" si="13"/>
        <v>2617583522.527985</v>
      </c>
      <c r="CZ27" s="11">
        <v>279.466</v>
      </c>
      <c r="DA27" s="11">
        <v>23.426</v>
      </c>
      <c r="DB27" s="27">
        <v>6.6</v>
      </c>
      <c r="DC27" s="27">
        <v>8.42</v>
      </c>
      <c r="DD27" s="27">
        <v>12.76</v>
      </c>
      <c r="DE27" s="27">
        <v>6.1</v>
      </c>
      <c r="DF27" s="27">
        <v>0</v>
      </c>
      <c r="DG27" s="27">
        <v>55.78</v>
      </c>
      <c r="DH27" s="27">
        <v>5.13</v>
      </c>
      <c r="DI27" s="27">
        <v>0</v>
      </c>
      <c r="DJ27" s="27">
        <v>0.17</v>
      </c>
      <c r="DK27" s="27">
        <v>4.53</v>
      </c>
      <c r="DL27" s="27">
        <v>0</v>
      </c>
      <c r="DM27" s="27">
        <v>0.5</v>
      </c>
      <c r="DN27" s="27">
        <v>0.02</v>
      </c>
      <c r="DO27" s="27">
        <v>0</v>
      </c>
      <c r="DP27" s="27">
        <v>42.3444</v>
      </c>
      <c r="DQ27" t="s">
        <v>200</v>
      </c>
      <c r="DR27" t="s">
        <v>200</v>
      </c>
      <c r="DS27" s="11">
        <v>1</v>
      </c>
      <c r="DT27">
        <v>1</v>
      </c>
      <c r="DU27">
        <f t="shared" si="14"/>
        <v>1</v>
      </c>
      <c r="DV27">
        <f t="shared" si="15"/>
        <v>0</v>
      </c>
      <c r="DW27">
        <f t="shared" si="16"/>
        <v>0</v>
      </c>
      <c r="DX27">
        <f t="shared" si="17"/>
        <v>1.38349904</v>
      </c>
      <c r="DY27" s="11">
        <f t="shared" si="18"/>
        <v>5941.463744912643</v>
      </c>
      <c r="DZ27">
        <f t="shared" si="19"/>
        <v>5941.463744912643</v>
      </c>
      <c r="EA27">
        <f t="shared" si="20"/>
        <v>83814.73865534061</v>
      </c>
      <c r="EB27">
        <f t="shared" si="21"/>
        <v>1492742.4837260498</v>
      </c>
      <c r="EC27">
        <f t="shared" si="22"/>
        <v>116544.49351648634</v>
      </c>
      <c r="ED27" s="1">
        <f t="shared" si="23"/>
        <v>9.86010169624242</v>
      </c>
    </row>
    <row r="28" spans="1:134" ht="12.75">
      <c r="A28" s="3" t="s">
        <v>138</v>
      </c>
      <c r="B28" t="s">
        <v>8</v>
      </c>
      <c r="C28" s="1">
        <v>20.370271566030326</v>
      </c>
      <c r="D28" s="1">
        <v>13.204529212444607</v>
      </c>
      <c r="E28" s="1">
        <v>5.083759061822178</v>
      </c>
      <c r="F28" s="1">
        <v>5.968910536231956</v>
      </c>
      <c r="G28" s="1">
        <v>5.526334799027067</v>
      </c>
      <c r="H28" s="1">
        <v>3.390194339335597</v>
      </c>
      <c r="I28" s="1">
        <v>10.376146833782775</v>
      </c>
      <c r="J28" s="1">
        <v>6.8831705865591895</v>
      </c>
      <c r="K28" s="1">
        <v>0.9122887037183304</v>
      </c>
      <c r="L28" s="1">
        <v>1.159672413156685</v>
      </c>
      <c r="M28" s="1">
        <v>1.0359805584375075</v>
      </c>
      <c r="N28" s="1">
        <v>3.4271514015432767</v>
      </c>
      <c r="O28" s="1">
        <v>11.021400124169167</v>
      </c>
      <c r="P28" s="1">
        <v>7.224275762856224</v>
      </c>
      <c r="Q28" s="1">
        <v>0.054428259028561014</v>
      </c>
      <c r="R28" s="1">
        <v>0.0901788734568384</v>
      </c>
      <c r="S28" s="1">
        <v>0.07230356624269968</v>
      </c>
      <c r="T28" s="1">
        <v>1.5868611379780935</v>
      </c>
      <c r="U28" s="1">
        <v>4.00697505658462</v>
      </c>
      <c r="V28" s="1">
        <v>2.7969180972813574</v>
      </c>
      <c r="W28" s="1">
        <v>10.462394940537656</v>
      </c>
      <c r="X28" s="1">
        <v>22.95931426047993</v>
      </c>
      <c r="Y28" s="1">
        <v>16.710857473381363</v>
      </c>
      <c r="Z28" s="1">
        <v>5.281373183584556</v>
      </c>
      <c r="AA28" s="1">
        <v>5.97258000517452</v>
      </c>
      <c r="AB28" s="1">
        <v>5.62697349149905</v>
      </c>
      <c r="AC28" s="1">
        <v>3.2091065002232244</v>
      </c>
      <c r="AD28" s="1">
        <v>9.308557257437025</v>
      </c>
      <c r="AE28" s="1">
        <v>6.258831837196665</v>
      </c>
      <c r="AF28" s="1">
        <v>1.1722494593090198</v>
      </c>
      <c r="AG28" s="1">
        <v>1.420404613979519</v>
      </c>
      <c r="AH28" s="1">
        <v>1.2963308678555165</v>
      </c>
      <c r="AI28" s="1">
        <v>6.059541541871428</v>
      </c>
      <c r="AJ28" s="1">
        <v>26.84153577290613</v>
      </c>
      <c r="AK28" s="1">
        <v>16.450535826106286</v>
      </c>
      <c r="AL28" s="1">
        <v>0.05191436336240383</v>
      </c>
      <c r="AM28" s="1">
        <v>0.08917651336524408</v>
      </c>
      <c r="AN28" s="1">
        <v>0.07054644269562457</v>
      </c>
      <c r="AO28" s="1">
        <v>1.2292351717343473</v>
      </c>
      <c r="AP28" s="1">
        <v>2.826828277451308</v>
      </c>
      <c r="AQ28" s="1">
        <v>2.028031723334973</v>
      </c>
      <c r="AR28" s="1">
        <v>19.755883701111586</v>
      </c>
      <c r="AS28" s="1">
        <v>28.425297811158845</v>
      </c>
      <c r="AT28" s="1">
        <v>24.090590756135228</v>
      </c>
      <c r="AU28" s="1">
        <v>5.567670349623242</v>
      </c>
      <c r="AV28" s="1">
        <v>5.980361834277564</v>
      </c>
      <c r="AW28" s="1">
        <v>5.774016091950404</v>
      </c>
      <c r="AX28" s="1">
        <v>3.1655820082017887</v>
      </c>
      <c r="AY28" s="1">
        <v>8.743398592031813</v>
      </c>
      <c r="AZ28" s="1">
        <v>5.954490300116801</v>
      </c>
      <c r="BA28" s="1">
        <v>1.5648093031756412</v>
      </c>
      <c r="BB28" s="1">
        <v>1.8237710009744161</v>
      </c>
      <c r="BC28" s="1">
        <v>1.6942901520750282</v>
      </c>
      <c r="BD28" s="1">
        <v>8.069686722044848</v>
      </c>
      <c r="BE28" s="1">
        <v>40.32482988443399</v>
      </c>
      <c r="BF28" s="1">
        <v>24.19725830323943</v>
      </c>
      <c r="BG28" s="1">
        <v>0.05030517514833</v>
      </c>
      <c r="BH28" s="1">
        <v>0.08886214789148905</v>
      </c>
      <c r="BI28" s="1">
        <v>0.06958366151990952</v>
      </c>
      <c r="BJ28" s="1">
        <v>0.9173375544871492</v>
      </c>
      <c r="BK28" s="1">
        <v>1.7314330811820648</v>
      </c>
      <c r="BL28" s="1">
        <v>1.3243853178346063</v>
      </c>
      <c r="BM28" s="26">
        <v>19514.678507141398</v>
      </c>
      <c r="BN28" s="26">
        <v>35292.477018978025</v>
      </c>
      <c r="BO28" s="26">
        <v>27403.57776690551</v>
      </c>
      <c r="BP28" s="26">
        <v>305059.453287521</v>
      </c>
      <c r="BQ28" s="26">
        <v>529973.5959151424</v>
      </c>
      <c r="BR28" s="26">
        <v>417516.52459850046</v>
      </c>
      <c r="BS28" s="1">
        <f t="shared" si="0"/>
        <v>6.261962972237224</v>
      </c>
      <c r="BT28" s="26">
        <v>32369818.62241471</v>
      </c>
      <c r="BU28" s="32">
        <v>32354646.4008</v>
      </c>
      <c r="BV28" s="34">
        <f t="shared" si="1"/>
        <v>100.04689348610631</v>
      </c>
      <c r="BW28">
        <v>0</v>
      </c>
      <c r="BX28">
        <v>521204.93334497896</v>
      </c>
      <c r="BY28">
        <v>17542169.066885304</v>
      </c>
      <c r="BZ28">
        <v>13384854.387250846</v>
      </c>
      <c r="CA28">
        <v>468830.82051603</v>
      </c>
      <c r="CB28">
        <v>452759.41441754997</v>
      </c>
      <c r="CC28">
        <v>0</v>
      </c>
      <c r="CD28">
        <v>0</v>
      </c>
      <c r="CE28" s="1">
        <v>0</v>
      </c>
      <c r="CF28" s="1">
        <v>1.6101571016652745</v>
      </c>
      <c r="CG28" s="1">
        <v>54.19297918073012</v>
      </c>
      <c r="CH28" s="1">
        <v>41.34979730155921</v>
      </c>
      <c r="CI28" s="1">
        <v>1.4483578854265955</v>
      </c>
      <c r="CJ28" s="1">
        <v>1.3987085306188078</v>
      </c>
      <c r="CK28" s="1">
        <v>0</v>
      </c>
      <c r="CL28" s="1">
        <v>0</v>
      </c>
      <c r="CM28" s="1">
        <v>2.006693473294768</v>
      </c>
      <c r="CN28" s="26">
        <f t="shared" si="2"/>
        <v>631390.5227238516</v>
      </c>
      <c r="CO28" s="26">
        <f t="shared" si="3"/>
        <v>11418756.14557394</v>
      </c>
      <c r="CP28" s="26">
        <f t="shared" si="4"/>
        <v>886633.0687650522</v>
      </c>
      <c r="CQ28" s="27">
        <f t="shared" si="5"/>
        <v>3.106408032600344</v>
      </c>
      <c r="CR28" s="27">
        <f t="shared" si="6"/>
        <v>5.3550743516436565</v>
      </c>
      <c r="CS28" s="27">
        <f t="shared" si="7"/>
        <v>4.230765296085215</v>
      </c>
      <c r="CT28" s="28">
        <f t="shared" si="8"/>
        <v>2553524.7325048</v>
      </c>
      <c r="CU28" s="28">
        <f t="shared" si="9"/>
        <v>4401969.946580891</v>
      </c>
      <c r="CV28" s="28">
        <f t="shared" si="10"/>
        <v>3477767.1534454534</v>
      </c>
      <c r="CW28">
        <f t="shared" si="11"/>
        <v>9870090742.339108</v>
      </c>
      <c r="CX28">
        <f t="shared" si="12"/>
        <v>17147108297.594898</v>
      </c>
      <c r="CY28">
        <f t="shared" si="13"/>
        <v>13508599519.875399</v>
      </c>
      <c r="CZ28" s="11">
        <v>141.315</v>
      </c>
      <c r="DA28" s="11">
        <v>10.7821</v>
      </c>
      <c r="DB28" s="27">
        <v>2.1</v>
      </c>
      <c r="DC28" s="27">
        <v>6.94</v>
      </c>
      <c r="DD28" s="27">
        <v>8.11</v>
      </c>
      <c r="DE28" s="27">
        <v>13.49</v>
      </c>
      <c r="DF28" s="27">
        <v>0.9</v>
      </c>
      <c r="DG28" s="27">
        <v>46.74</v>
      </c>
      <c r="DH28" s="27">
        <v>14.43</v>
      </c>
      <c r="DI28" s="27">
        <v>0</v>
      </c>
      <c r="DJ28" s="27">
        <v>0.12</v>
      </c>
      <c r="DK28" s="27">
        <v>5.54</v>
      </c>
      <c r="DL28" s="27">
        <v>0</v>
      </c>
      <c r="DM28" s="27">
        <v>1.42</v>
      </c>
      <c r="DN28" s="27">
        <v>0.16</v>
      </c>
      <c r="DO28" s="27">
        <v>0.06</v>
      </c>
      <c r="DP28" s="27">
        <v>1011.46</v>
      </c>
      <c r="DQ28" t="s">
        <v>202</v>
      </c>
      <c r="DR28" t="s">
        <v>195</v>
      </c>
      <c r="DS28" s="11">
        <v>1</v>
      </c>
      <c r="DT28">
        <v>1</v>
      </c>
      <c r="DU28">
        <f t="shared" si="14"/>
        <v>1</v>
      </c>
      <c r="DV28">
        <f t="shared" si="15"/>
        <v>0</v>
      </c>
      <c r="DW28">
        <f t="shared" si="16"/>
        <v>0</v>
      </c>
      <c r="DX28">
        <f t="shared" si="17"/>
        <v>1.4608636000000002</v>
      </c>
      <c r="DY28" s="11">
        <f t="shared" si="18"/>
        <v>47265.725217799736</v>
      </c>
      <c r="DZ28">
        <f t="shared" si="19"/>
        <v>47265.725217799736</v>
      </c>
      <c r="EA28">
        <f t="shared" si="20"/>
        <v>631390.5227238516</v>
      </c>
      <c r="EB28">
        <f t="shared" si="21"/>
        <v>11418756.14557394</v>
      </c>
      <c r="EC28">
        <f t="shared" si="22"/>
        <v>886633.0687650522</v>
      </c>
      <c r="ED28" s="1">
        <f t="shared" si="23"/>
        <v>31.26166138459145</v>
      </c>
    </row>
    <row r="29" spans="1:134" ht="12.75">
      <c r="A29" s="3" t="s">
        <v>139</v>
      </c>
      <c r="B29" t="s">
        <v>9</v>
      </c>
      <c r="C29" s="1">
        <v>20.828985693250836</v>
      </c>
      <c r="D29" s="1">
        <v>12.60686600176419</v>
      </c>
      <c r="E29" s="1">
        <v>5.358361470842421</v>
      </c>
      <c r="F29" s="1">
        <v>6.3358699120951485</v>
      </c>
      <c r="G29" s="1">
        <v>5.847115691468785</v>
      </c>
      <c r="H29" s="1">
        <v>4.901469251962388</v>
      </c>
      <c r="I29" s="1">
        <v>11.193276606174496</v>
      </c>
      <c r="J29" s="1">
        <v>8.047372929068443</v>
      </c>
      <c r="K29" s="1">
        <v>0.975130429202475</v>
      </c>
      <c r="L29" s="1">
        <v>1.212212355660354</v>
      </c>
      <c r="M29" s="1">
        <v>1.093671392431414</v>
      </c>
      <c r="N29" s="1">
        <v>1.7171185392506991</v>
      </c>
      <c r="O29" s="1">
        <v>5.2424402111356265</v>
      </c>
      <c r="P29" s="1">
        <v>3.4797793751931625</v>
      </c>
      <c r="Q29" s="1">
        <v>0.05721932379550056</v>
      </c>
      <c r="R29" s="1">
        <v>0.0974163852915758</v>
      </c>
      <c r="S29" s="1">
        <v>0.07731785454353816</v>
      </c>
      <c r="T29" s="1">
        <v>1</v>
      </c>
      <c r="U29" s="1">
        <v>2.741638529157578</v>
      </c>
      <c r="V29" s="1">
        <v>1.870819264578789</v>
      </c>
      <c r="W29" s="1">
        <v>10.400847066753414</v>
      </c>
      <c r="X29" s="1">
        <v>24.438647591001118</v>
      </c>
      <c r="Y29" s="1">
        <v>17.419750938539163</v>
      </c>
      <c r="Z29" s="1">
        <v>5.481970364497116</v>
      </c>
      <c r="AA29" s="1">
        <v>6.3358699120951485</v>
      </c>
      <c r="AB29" s="1">
        <v>5.908916430103485</v>
      </c>
      <c r="AC29" s="1">
        <v>4.901469251962388</v>
      </c>
      <c r="AD29" s="1">
        <v>11.193276606174496</v>
      </c>
      <c r="AE29" s="1">
        <v>8.047372929068443</v>
      </c>
      <c r="AF29" s="1">
        <v>1.1803323362668108</v>
      </c>
      <c r="AG29" s="1">
        <v>1.429120571039328</v>
      </c>
      <c r="AH29" s="1">
        <v>1.3047300633149672</v>
      </c>
      <c r="AI29" s="1">
        <v>1.3280354339740468</v>
      </c>
      <c r="AJ29" s="1">
        <v>4.338511488180944</v>
      </c>
      <c r="AK29" s="1">
        <v>2.8332698514155976</v>
      </c>
      <c r="AL29" s="1">
        <v>0.05721932379550056</v>
      </c>
      <c r="AM29" s="1">
        <v>0.0974163852915758</v>
      </c>
      <c r="AN29" s="1">
        <v>0.07731785454353816</v>
      </c>
      <c r="AO29" s="1">
        <v>0.8763911063453064</v>
      </c>
      <c r="AP29" s="1">
        <v>2.247210370924096</v>
      </c>
      <c r="AQ29" s="1">
        <v>1.561800738634701</v>
      </c>
      <c r="AR29" s="1">
        <v>22.433055799028942</v>
      </c>
      <c r="AS29" s="1">
        <v>31.291958441603345</v>
      </c>
      <c r="AT29" s="1">
        <v>26.862508412123496</v>
      </c>
      <c r="AU29" s="1">
        <v>5.729180735421211</v>
      </c>
      <c r="AV29" s="1">
        <v>6.3358699120951485</v>
      </c>
      <c r="AW29" s="1">
        <v>6.032525323758179</v>
      </c>
      <c r="AX29" s="1">
        <v>4.901469251962388</v>
      </c>
      <c r="AY29" s="1">
        <v>11.193276606174496</v>
      </c>
      <c r="AZ29" s="1">
        <v>8.047372929068443</v>
      </c>
      <c r="BA29" s="1">
        <v>1.5907435667807746</v>
      </c>
      <c r="BB29" s="1">
        <v>1.86293680473578</v>
      </c>
      <c r="BC29" s="1">
        <v>1.7268401857582776</v>
      </c>
      <c r="BD29" s="1">
        <v>0.5498618070354506</v>
      </c>
      <c r="BE29" s="1">
        <v>2.530653845210084</v>
      </c>
      <c r="BF29" s="1">
        <v>1.5402578261227673</v>
      </c>
      <c r="BG29" s="1">
        <v>0.05539012458193621</v>
      </c>
      <c r="BH29" s="1">
        <v>0.09375540324973868</v>
      </c>
      <c r="BI29" s="1">
        <v>0.07457405572319166</v>
      </c>
      <c r="BJ29" s="1">
        <v>0.5376768532929503</v>
      </c>
      <c r="BK29" s="1">
        <v>1.075356290200609</v>
      </c>
      <c r="BL29" s="1">
        <v>0.8065165717467796</v>
      </c>
      <c r="BM29" s="26">
        <v>17371.254711074307</v>
      </c>
      <c r="BN29" s="26">
        <v>34293.805290126635</v>
      </c>
      <c r="BO29" s="26">
        <v>25832.530004210137</v>
      </c>
      <c r="BP29" s="26">
        <v>345840.6398566833</v>
      </c>
      <c r="BQ29" s="26">
        <v>602936.7652313702</v>
      </c>
      <c r="BR29" s="26">
        <v>474388.7025404171</v>
      </c>
      <c r="BS29" s="1">
        <f t="shared" si="0"/>
        <v>8.047372929068441</v>
      </c>
      <c r="BT29" s="26">
        <v>1438989.7272715</v>
      </c>
      <c r="BU29" s="32">
        <v>1438310.84176</v>
      </c>
      <c r="BV29" s="34">
        <f t="shared" si="1"/>
        <v>100.04720019426881</v>
      </c>
      <c r="BW29">
        <v>0</v>
      </c>
      <c r="BX29">
        <v>0</v>
      </c>
      <c r="BY29">
        <v>1038853.2779572001</v>
      </c>
      <c r="BZ29">
        <v>400136.4493143</v>
      </c>
      <c r="CA29">
        <v>0</v>
      </c>
      <c r="CB29">
        <v>0</v>
      </c>
      <c r="CC29">
        <v>0</v>
      </c>
      <c r="CD29">
        <v>0</v>
      </c>
      <c r="CE29" s="1">
        <v>0</v>
      </c>
      <c r="CF29" s="1">
        <v>0</v>
      </c>
      <c r="CG29" s="1">
        <v>72.1932379550056</v>
      </c>
      <c r="CH29" s="1">
        <v>27.80676204499441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26">
        <f t="shared" si="2"/>
        <v>24985.26398591265</v>
      </c>
      <c r="CO29" s="26">
        <f t="shared" si="3"/>
        <v>493251.5195399558</v>
      </c>
      <c r="CP29" s="26">
        <f t="shared" si="4"/>
        <v>37155.20797514594</v>
      </c>
      <c r="CQ29" s="27">
        <f t="shared" si="5"/>
        <v>3.38925864660449</v>
      </c>
      <c r="CR29" s="27">
        <f t="shared" si="6"/>
        <v>5.757119548490457</v>
      </c>
      <c r="CS29" s="27">
        <f t="shared" si="7"/>
        <v>4.573220100923974</v>
      </c>
      <c r="CT29" s="28">
        <f t="shared" si="8"/>
        <v>123851.81547103816</v>
      </c>
      <c r="CU29" s="28">
        <f t="shared" si="9"/>
        <v>210379.25467231352</v>
      </c>
      <c r="CV29" s="28">
        <f t="shared" si="10"/>
        <v>167116.66801101915</v>
      </c>
      <c r="CW29">
        <f t="shared" si="11"/>
        <v>497426341.8270832</v>
      </c>
      <c r="CX29">
        <f t="shared" si="12"/>
        <v>867210486.3279836</v>
      </c>
      <c r="CY29">
        <f t="shared" si="13"/>
        <v>682318414.0723416</v>
      </c>
      <c r="CZ29" s="11">
        <v>93.3555</v>
      </c>
      <c r="DA29" s="11">
        <v>12.8504</v>
      </c>
      <c r="DB29" s="27">
        <v>1.32</v>
      </c>
      <c r="DC29" s="27">
        <v>7.46</v>
      </c>
      <c r="DD29" s="27">
        <v>8.15</v>
      </c>
      <c r="DE29" s="27">
        <v>20.61</v>
      </c>
      <c r="DF29" s="27">
        <v>0</v>
      </c>
      <c r="DG29" s="27">
        <v>29.07</v>
      </c>
      <c r="DH29" s="27">
        <v>15.54</v>
      </c>
      <c r="DI29" s="27">
        <v>0</v>
      </c>
      <c r="DJ29" s="27">
        <v>0</v>
      </c>
      <c r="DK29" s="27">
        <v>14.98</v>
      </c>
      <c r="DL29" s="27">
        <v>0</v>
      </c>
      <c r="DM29" s="27">
        <v>2.26</v>
      </c>
      <c r="DN29" s="27">
        <v>0.63</v>
      </c>
      <c r="DO29" s="27">
        <v>0</v>
      </c>
      <c r="DP29" s="27">
        <v>23.7022</v>
      </c>
      <c r="DQ29" t="s">
        <v>194</v>
      </c>
      <c r="DR29" t="s">
        <v>195</v>
      </c>
      <c r="DS29" s="11">
        <v>1</v>
      </c>
      <c r="DT29">
        <v>1</v>
      </c>
      <c r="DU29">
        <f t="shared" si="14"/>
        <v>1</v>
      </c>
      <c r="DV29">
        <f t="shared" si="15"/>
        <v>0</v>
      </c>
      <c r="DW29">
        <f t="shared" si="16"/>
        <v>0</v>
      </c>
      <c r="DX29">
        <f t="shared" si="17"/>
        <v>1.4877209200000001</v>
      </c>
      <c r="DY29" s="11">
        <f t="shared" si="18"/>
        <v>2139.805128749162</v>
      </c>
      <c r="DZ29">
        <f t="shared" si="19"/>
        <v>2139.805128749162</v>
      </c>
      <c r="EA29">
        <f t="shared" si="20"/>
        <v>24985.26398591265</v>
      </c>
      <c r="EB29">
        <f t="shared" si="21"/>
        <v>493251.5195399558</v>
      </c>
      <c r="EC29">
        <f t="shared" si="22"/>
        <v>37155.20797514594</v>
      </c>
      <c r="ED29" s="1">
        <f t="shared" si="23"/>
        <v>16.47919164051953</v>
      </c>
    </row>
    <row r="30" spans="1:134" ht="12.75">
      <c r="A30" s="5" t="s">
        <v>140</v>
      </c>
      <c r="B30" t="s">
        <v>10</v>
      </c>
      <c r="C30" s="1">
        <v>15.347421767122427</v>
      </c>
      <c r="D30" s="1">
        <v>11.14059132687394</v>
      </c>
      <c r="E30" s="1">
        <v>4.615801436976543</v>
      </c>
      <c r="F30" s="1">
        <v>5.359646614027125</v>
      </c>
      <c r="G30" s="1">
        <v>4.987724025501834</v>
      </c>
      <c r="H30" s="1">
        <v>6.647463473804729</v>
      </c>
      <c r="I30" s="1">
        <v>17.389472510186593</v>
      </c>
      <c r="J30" s="1">
        <v>12.018467991995664</v>
      </c>
      <c r="K30" s="1">
        <v>0.6010899791373743</v>
      </c>
      <c r="L30" s="1">
        <v>0.8545040381857639</v>
      </c>
      <c r="M30" s="1">
        <v>0.7277970086615692</v>
      </c>
      <c r="N30" s="1">
        <v>1.394394701521898</v>
      </c>
      <c r="O30" s="1">
        <v>4.269699723579049</v>
      </c>
      <c r="P30" s="1">
        <v>2.8320472125504734</v>
      </c>
      <c r="Q30" s="1">
        <v>0.06563380724928183</v>
      </c>
      <c r="R30" s="1">
        <v>0.11571079131651515</v>
      </c>
      <c r="S30" s="1">
        <v>0.09067207513759976</v>
      </c>
      <c r="T30" s="1">
        <v>4.832731692373337</v>
      </c>
      <c r="U30" s="1">
        <v>9.61397544800526</v>
      </c>
      <c r="V30" s="1">
        <v>7.223353570189297</v>
      </c>
      <c r="W30" s="1">
        <v>6.408351485332248</v>
      </c>
      <c r="X30" s="1">
        <v>16.37581197269674</v>
      </c>
      <c r="Y30" s="1">
        <v>11.392084219600957</v>
      </c>
      <c r="Z30" s="1">
        <v>4.634585091103867</v>
      </c>
      <c r="AA30" s="1">
        <v>5.440745634697737</v>
      </c>
      <c r="AB30" s="1">
        <v>5.037666259626717</v>
      </c>
      <c r="AC30" s="1">
        <v>7.0569857152081426</v>
      </c>
      <c r="AD30" s="1">
        <v>17.21407381804885</v>
      </c>
      <c r="AE30" s="1">
        <v>12.135529990773797</v>
      </c>
      <c r="AF30" s="1">
        <v>0.6417372513053536</v>
      </c>
      <c r="AG30" s="1">
        <v>0.9131731559906572</v>
      </c>
      <c r="AH30" s="1">
        <v>0.7774560106657883</v>
      </c>
      <c r="AI30" s="1">
        <v>1.3669369024261024</v>
      </c>
      <c r="AJ30" s="1">
        <v>4.191248869019633</v>
      </c>
      <c r="AK30" s="1">
        <v>2.779092885722868</v>
      </c>
      <c r="AL30" s="1">
        <v>0.04146453600893247</v>
      </c>
      <c r="AM30" s="1">
        <v>0.08705070886894917</v>
      </c>
      <c r="AN30" s="1">
        <v>0.06426090934928523</v>
      </c>
      <c r="AO30" s="1">
        <v>3.009822677918092</v>
      </c>
      <c r="AP30" s="1">
        <v>8.477366063461357</v>
      </c>
      <c r="AQ30" s="1">
        <v>5.743590983377346</v>
      </c>
      <c r="AR30" s="1">
        <v>1.1194743553325248</v>
      </c>
      <c r="AS30" s="1">
        <v>3.9966257518144896</v>
      </c>
      <c r="AT30" s="1">
        <v>2.558049829428209</v>
      </c>
      <c r="AU30" s="1">
        <v>4.729033355372317</v>
      </c>
      <c r="AV30" s="1">
        <v>5.5333281225074655</v>
      </c>
      <c r="AW30" s="1">
        <v>5.13118073893989</v>
      </c>
      <c r="AX30" s="1">
        <v>1.9552281942049887</v>
      </c>
      <c r="AY30" s="1">
        <v>6.291563760039912</v>
      </c>
      <c r="AZ30" s="1">
        <v>4.123397589810069</v>
      </c>
      <c r="BA30" s="1">
        <v>1.013216903467584</v>
      </c>
      <c r="BB30" s="1">
        <v>1.3061482168419027</v>
      </c>
      <c r="BC30" s="1">
        <v>1.1596825601547434</v>
      </c>
      <c r="BD30" s="1">
        <v>1.0632789556667757</v>
      </c>
      <c r="BE30" s="1">
        <v>3.2905791341705655</v>
      </c>
      <c r="BF30" s="1">
        <v>2.1769290449186705</v>
      </c>
      <c r="BG30" s="1">
        <v>0.014134818376433784</v>
      </c>
      <c r="BH30" s="1">
        <v>0.04268503684244774</v>
      </c>
      <c r="BI30" s="1">
        <v>0.02841015175473951</v>
      </c>
      <c r="BJ30" s="1">
        <v>0.331365954581761</v>
      </c>
      <c r="BK30" s="1">
        <v>2.029543578312728</v>
      </c>
      <c r="BL30" s="1">
        <v>1.180453153759625</v>
      </c>
      <c r="BM30" s="26">
        <v>28353.308903949408</v>
      </c>
      <c r="BN30" s="26">
        <v>45886.38412486316</v>
      </c>
      <c r="BO30" s="26">
        <v>37119.84651440629</v>
      </c>
      <c r="BP30" s="26">
        <v>44236.156896856024</v>
      </c>
      <c r="BQ30" s="26">
        <v>124998.15198774337</v>
      </c>
      <c r="BR30" s="26">
        <v>84617.15444170749</v>
      </c>
      <c r="BS30" s="1">
        <f t="shared" si="0"/>
        <v>8.90726463063268</v>
      </c>
      <c r="BT30" s="26">
        <v>26847279.603774905</v>
      </c>
      <c r="BU30" s="32">
        <v>146815175.058</v>
      </c>
      <c r="BV30" s="34">
        <f t="shared" si="1"/>
        <v>18.286447292092774</v>
      </c>
      <c r="BW30">
        <v>15388003.572284397</v>
      </c>
      <c r="BX30">
        <v>0</v>
      </c>
      <c r="BY30">
        <v>3755456.8929861</v>
      </c>
      <c r="BZ30">
        <v>1450595.0614669998</v>
      </c>
      <c r="CA30">
        <v>0</v>
      </c>
      <c r="CB30">
        <v>43874.4318029</v>
      </c>
      <c r="CC30">
        <v>7505848.275300612</v>
      </c>
      <c r="CD30">
        <v>2458958.2629199997</v>
      </c>
      <c r="CE30" s="1">
        <v>57.3168075104367</v>
      </c>
      <c r="CF30" s="1">
        <v>0</v>
      </c>
      <c r="CG30" s="1">
        <v>13.988221333449582</v>
      </c>
      <c r="CH30" s="1">
        <v>5.403136119843728</v>
      </c>
      <c r="CI30" s="1">
        <v>0</v>
      </c>
      <c r="CJ30" s="1">
        <v>0.16342226270378235</v>
      </c>
      <c r="CK30" s="1">
        <v>27.957574793705504</v>
      </c>
      <c r="CL30" s="1">
        <v>9.15905931331029</v>
      </c>
      <c r="CM30" s="1">
        <v>0</v>
      </c>
      <c r="CN30" s="26">
        <f t="shared" si="2"/>
        <v>4162696.0102068824</v>
      </c>
      <c r="CO30" s="26">
        <f t="shared" si="3"/>
        <v>67368175.18070418</v>
      </c>
      <c r="CP30" s="26">
        <f t="shared" si="4"/>
        <v>5449756.76413865</v>
      </c>
      <c r="CQ30" s="27">
        <f t="shared" si="5"/>
        <v>2.121990192240172</v>
      </c>
      <c r="CR30" s="27">
        <f t="shared" si="6"/>
        <v>4.502187392871708</v>
      </c>
      <c r="CS30" s="27">
        <f t="shared" si="7"/>
        <v>3.3121703681477905</v>
      </c>
      <c r="CT30" s="28">
        <f t="shared" si="8"/>
        <v>7915151.462019815</v>
      </c>
      <c r="CU30" s="28">
        <f t="shared" si="9"/>
        <v>16793430.64604625</v>
      </c>
      <c r="CV30" s="28">
        <f t="shared" si="10"/>
        <v>12354595.335913064</v>
      </c>
      <c r="CW30">
        <f t="shared" si="11"/>
        <v>6494539118.705071</v>
      </c>
      <c r="CX30">
        <f t="shared" si="12"/>
        <v>18351625566.007034</v>
      </c>
      <c r="CY30">
        <f t="shared" si="13"/>
        <v>12423082342.269108</v>
      </c>
      <c r="CZ30" s="11">
        <v>1545.26</v>
      </c>
      <c r="DA30" s="11">
        <v>77.5</v>
      </c>
      <c r="DB30" s="27">
        <v>2.63</v>
      </c>
      <c r="DC30" s="27">
        <v>5.28</v>
      </c>
      <c r="DD30" s="27">
        <v>0.63</v>
      </c>
      <c r="DE30" s="27">
        <v>2.66</v>
      </c>
      <c r="DF30" s="27">
        <v>0.16</v>
      </c>
      <c r="DG30" s="27">
        <v>63.87</v>
      </c>
      <c r="DH30" s="27">
        <v>1.23</v>
      </c>
      <c r="DI30" s="27">
        <v>6.03</v>
      </c>
      <c r="DJ30" s="27">
        <v>0.32</v>
      </c>
      <c r="DK30" s="27">
        <v>2.65</v>
      </c>
      <c r="DL30" s="27">
        <v>13.91</v>
      </c>
      <c r="DM30" s="27">
        <v>0.22</v>
      </c>
      <c r="DN30" s="27">
        <v>0.12</v>
      </c>
      <c r="DO30" s="27">
        <v>0.29</v>
      </c>
      <c r="DP30" s="27">
        <v>0</v>
      </c>
      <c r="DQ30" t="s">
        <v>200</v>
      </c>
      <c r="DR30" t="s">
        <v>201</v>
      </c>
      <c r="DS30" s="11">
        <v>0</v>
      </c>
      <c r="DT30">
        <v>2</v>
      </c>
      <c r="DU30">
        <f t="shared" si="14"/>
        <v>0</v>
      </c>
      <c r="DV30">
        <f t="shared" si="15"/>
        <v>0</v>
      </c>
      <c r="DW30">
        <f t="shared" si="16"/>
        <v>0</v>
      </c>
      <c r="DX30">
        <f t="shared" si="17"/>
        <v>0.6746544000000001</v>
      </c>
      <c r="DY30" s="11">
        <f t="shared" si="18"/>
        <v>99049.50383964997</v>
      </c>
      <c r="DZ30">
        <f t="shared" si="19"/>
        <v>0</v>
      </c>
      <c r="EA30">
        <f t="shared" si="20"/>
        <v>0</v>
      </c>
      <c r="EB30">
        <f t="shared" si="21"/>
        <v>0</v>
      </c>
      <c r="EC30">
        <f t="shared" si="22"/>
        <v>0</v>
      </c>
      <c r="ED30" s="1">
        <f t="shared" si="23"/>
        <v>0</v>
      </c>
    </row>
    <row r="31" spans="1:134" ht="12.75">
      <c r="A31" s="3" t="s">
        <v>141</v>
      </c>
      <c r="B31" t="s">
        <v>11</v>
      </c>
      <c r="C31" s="1">
        <v>12.43344590413101</v>
      </c>
      <c r="D31" s="1">
        <v>8.917274389062761</v>
      </c>
      <c r="E31" s="1">
        <v>5.1372377739459285</v>
      </c>
      <c r="F31" s="1">
        <v>6.82746072616123</v>
      </c>
      <c r="G31" s="1">
        <v>5.98234925005358</v>
      </c>
      <c r="H31" s="1">
        <v>1.9770422118290667</v>
      </c>
      <c r="I31" s="1">
        <v>8.181024346179782</v>
      </c>
      <c r="J31" s="1">
        <v>5.079033279004425</v>
      </c>
      <c r="K31" s="1">
        <v>1.2380950203775776</v>
      </c>
      <c r="L31" s="1">
        <v>1.5188588541957606</v>
      </c>
      <c r="M31" s="1">
        <v>1.3784769372866688</v>
      </c>
      <c r="N31" s="1">
        <v>4.706737652599109</v>
      </c>
      <c r="O31" s="1">
        <v>15.572912960781677</v>
      </c>
      <c r="P31" s="1">
        <v>10.139825306690394</v>
      </c>
      <c r="Q31" s="1">
        <v>0.05149824711952953</v>
      </c>
      <c r="R31" s="1">
        <v>0.08456150368923052</v>
      </c>
      <c r="S31" s="1">
        <v>0.06802987540438005</v>
      </c>
      <c r="T31" s="1">
        <v>1.5763831736404945</v>
      </c>
      <c r="U31" s="1">
        <v>4.280872918368646</v>
      </c>
      <c r="V31" s="1">
        <v>2.92862804600457</v>
      </c>
      <c r="W31" s="1">
        <v>3.990593323516836</v>
      </c>
      <c r="X31" s="1">
        <v>10.334601788497249</v>
      </c>
      <c r="Y31" s="1">
        <v>7.162597137126416</v>
      </c>
      <c r="Z31" s="1">
        <v>5.1562014215666565</v>
      </c>
      <c r="AA31" s="1">
        <v>6.854892632361429</v>
      </c>
      <c r="AB31" s="1">
        <v>6.00554708279896</v>
      </c>
      <c r="AC31" s="1">
        <v>1.4829602269898259</v>
      </c>
      <c r="AD31" s="1">
        <v>7.8415526486246705</v>
      </c>
      <c r="AE31" s="1">
        <v>4.662256249013089</v>
      </c>
      <c r="AF31" s="1">
        <v>1.2977990283959868</v>
      </c>
      <c r="AG31" s="1">
        <v>1.5734274188261637</v>
      </c>
      <c r="AH31" s="1">
        <v>1.4356134137836054</v>
      </c>
      <c r="AI31" s="1">
        <v>5.736988627642257</v>
      </c>
      <c r="AJ31" s="1">
        <v>20.36050324635699</v>
      </c>
      <c r="AK31" s="1">
        <v>13.04874593699962</v>
      </c>
      <c r="AL31" s="1">
        <v>0.04812898506863264</v>
      </c>
      <c r="AM31" s="1">
        <v>0.07847591825547974</v>
      </c>
      <c r="AN31" s="1">
        <v>0.06330231870281287</v>
      </c>
      <c r="AO31" s="1">
        <v>1.293072701249984</v>
      </c>
      <c r="AP31" s="1">
        <v>2.917036662988191</v>
      </c>
      <c r="AQ31" s="1">
        <v>2.105055016618303</v>
      </c>
      <c r="AR31" s="1">
        <v>1.7939510911480674</v>
      </c>
      <c r="AS31" s="1">
        <v>6.762045210403917</v>
      </c>
      <c r="AT31" s="1">
        <v>4.277998150775994</v>
      </c>
      <c r="AU31" s="1">
        <v>5.213092364428834</v>
      </c>
      <c r="AV31" s="1">
        <v>6.9178323951631375</v>
      </c>
      <c r="AW31" s="1">
        <v>6.065462379795987</v>
      </c>
      <c r="AX31" s="1">
        <v>1.0283237767774664</v>
      </c>
      <c r="AY31" s="1">
        <v>7.683100718029067</v>
      </c>
      <c r="AZ31" s="1">
        <v>4.355712247403267</v>
      </c>
      <c r="BA31" s="1">
        <v>1.353086093280318</v>
      </c>
      <c r="BB31" s="1">
        <v>1.625521217950653</v>
      </c>
      <c r="BC31" s="1">
        <v>1.4893036556154855</v>
      </c>
      <c r="BD31" s="1">
        <v>7.45249639904004</v>
      </c>
      <c r="BE31" s="1">
        <v>29.89862736232722</v>
      </c>
      <c r="BF31" s="1">
        <v>18.67556188068363</v>
      </c>
      <c r="BG31" s="1">
        <v>0.0464863249399215</v>
      </c>
      <c r="BH31" s="1">
        <v>0.06839551924362494</v>
      </c>
      <c r="BI31" s="1">
        <v>0.05744092209177323</v>
      </c>
      <c r="BJ31" s="1">
        <v>0.6140798272474227</v>
      </c>
      <c r="BK31" s="1">
        <v>1.2894760057353205</v>
      </c>
      <c r="BL31" s="1">
        <v>0.9517779164913717</v>
      </c>
      <c r="BM31" s="26">
        <v>17954.694869057894</v>
      </c>
      <c r="BN31" s="26">
        <v>35085.388103360194</v>
      </c>
      <c r="BO31" s="26">
        <v>26520.041486439128</v>
      </c>
      <c r="BP31" s="26">
        <v>52623.6608423142</v>
      </c>
      <c r="BQ31" s="26">
        <v>164965.7277019952</v>
      </c>
      <c r="BR31" s="26">
        <v>108794.69427193326</v>
      </c>
      <c r="BS31" s="1">
        <f t="shared" si="0"/>
        <v>4.622994054367427</v>
      </c>
      <c r="BT31" s="26">
        <v>13067732.518484427</v>
      </c>
      <c r="BU31" s="32">
        <v>13072899.5325</v>
      </c>
      <c r="BV31" s="34">
        <f t="shared" si="1"/>
        <v>99.96047537883445</v>
      </c>
      <c r="BW31">
        <v>0</v>
      </c>
      <c r="BX31">
        <v>285723.275699</v>
      </c>
      <c r="BY31">
        <v>10225765.674466327</v>
      </c>
      <c r="BZ31">
        <v>2475653.926231809</v>
      </c>
      <c r="CA31">
        <v>70469.238277319</v>
      </c>
      <c r="CB31">
        <v>157814.24058897002</v>
      </c>
      <c r="CC31">
        <v>0</v>
      </c>
      <c r="CD31">
        <v>0</v>
      </c>
      <c r="CE31" s="1">
        <v>0</v>
      </c>
      <c r="CF31" s="1">
        <v>2.1864793704251433</v>
      </c>
      <c r="CG31" s="1">
        <v>78.25202773321148</v>
      </c>
      <c r="CH31" s="1">
        <v>18.94478573639286</v>
      </c>
      <c r="CI31" s="1">
        <v>0.5392614072689322</v>
      </c>
      <c r="CJ31" s="1">
        <v>1.2076635358562806</v>
      </c>
      <c r="CK31" s="1">
        <v>0</v>
      </c>
      <c r="CL31" s="1">
        <v>0</v>
      </c>
      <c r="CM31" s="1">
        <v>4.362545127597549</v>
      </c>
      <c r="CN31" s="26">
        <f t="shared" si="2"/>
        <v>234719.92215988712</v>
      </c>
      <c r="CO31" s="26">
        <f t="shared" si="3"/>
        <v>4586677.537339985</v>
      </c>
      <c r="CP31" s="26">
        <f t="shared" si="4"/>
        <v>346693.83794995066</v>
      </c>
      <c r="CQ31" s="27">
        <f t="shared" si="5"/>
        <v>2.8887464056396537</v>
      </c>
      <c r="CR31" s="27">
        <f t="shared" si="6"/>
        <v>4.539652544249279</v>
      </c>
      <c r="CS31" s="27">
        <f t="shared" si="7"/>
        <v>3.714196283922627</v>
      </c>
      <c r="CT31" s="28">
        <f t="shared" si="8"/>
        <v>959458.6264176242</v>
      </c>
      <c r="CU31" s="28">
        <f t="shared" si="9"/>
        <v>1507785.102221261</v>
      </c>
      <c r="CV31" s="28">
        <f t="shared" si="10"/>
        <v>1233620.8044640587</v>
      </c>
      <c r="CW31">
        <f t="shared" si="11"/>
        <v>687943831.223928</v>
      </c>
      <c r="CX31">
        <f t="shared" si="12"/>
        <v>2156580384.5539355</v>
      </c>
      <c r="CY31">
        <f t="shared" si="13"/>
        <v>1422262107.8860369</v>
      </c>
      <c r="CZ31" s="11">
        <v>112.767</v>
      </c>
      <c r="DA31" s="11">
        <v>9.51492</v>
      </c>
      <c r="DB31" s="27">
        <v>0.84</v>
      </c>
      <c r="DC31" s="27">
        <v>7.41</v>
      </c>
      <c r="DD31" s="27">
        <v>6.43</v>
      </c>
      <c r="DE31" s="37">
        <v>29.54</v>
      </c>
      <c r="DF31" s="37">
        <v>0</v>
      </c>
      <c r="DG31" s="37">
        <v>14.54</v>
      </c>
      <c r="DH31" s="37">
        <v>27.65</v>
      </c>
      <c r="DI31" s="37">
        <v>0</v>
      </c>
      <c r="DJ31" s="37">
        <v>0.32</v>
      </c>
      <c r="DK31" s="37">
        <v>9.11</v>
      </c>
      <c r="DL31" s="37">
        <v>0</v>
      </c>
      <c r="DM31" s="37">
        <v>3.57</v>
      </c>
      <c r="DN31" s="37">
        <v>0.59</v>
      </c>
      <c r="DO31" s="37">
        <v>0</v>
      </c>
      <c r="DP31" s="27">
        <v>803.044</v>
      </c>
      <c r="DQ31" t="s">
        <v>196</v>
      </c>
      <c r="DR31" t="s">
        <v>197</v>
      </c>
      <c r="DS31" s="11">
        <v>1</v>
      </c>
      <c r="DT31">
        <v>1</v>
      </c>
      <c r="DU31">
        <f t="shared" si="14"/>
        <v>1</v>
      </c>
      <c r="DV31">
        <f t="shared" si="15"/>
        <v>0</v>
      </c>
      <c r="DW31">
        <f t="shared" si="16"/>
        <v>0</v>
      </c>
      <c r="DX31">
        <f t="shared" si="17"/>
        <v>1.47685048</v>
      </c>
      <c r="DY31" s="11">
        <f t="shared" si="18"/>
        <v>19306.7179495644</v>
      </c>
      <c r="DZ31">
        <f t="shared" si="19"/>
        <v>19306.7179495644</v>
      </c>
      <c r="EA31">
        <f t="shared" si="20"/>
        <v>234719.92215988712</v>
      </c>
      <c r="EB31">
        <f t="shared" si="21"/>
        <v>4586677.537339985</v>
      </c>
      <c r="EC31">
        <f t="shared" si="22"/>
        <v>346693.83794995066</v>
      </c>
      <c r="ED31" s="1">
        <f t="shared" si="23"/>
        <v>61.428147443769845</v>
      </c>
    </row>
    <row r="32" spans="1:134" ht="12.75">
      <c r="A32" s="3" t="s">
        <v>142</v>
      </c>
      <c r="B32" t="s">
        <v>42</v>
      </c>
      <c r="C32" s="1">
        <v>59.237237421507274</v>
      </c>
      <c r="D32" s="1">
        <v>47.41494829211361</v>
      </c>
      <c r="E32" s="1">
        <v>5.0890744907066745</v>
      </c>
      <c r="F32" s="1">
        <v>5.701746662925715</v>
      </c>
      <c r="G32" s="1">
        <v>5.395410576816195</v>
      </c>
      <c r="H32" s="1">
        <v>6.46166796424105</v>
      </c>
      <c r="I32" s="1">
        <v>16.3292845557272</v>
      </c>
      <c r="J32" s="1">
        <v>11.395476259984127</v>
      </c>
      <c r="K32" s="1">
        <v>0.8014761178382165</v>
      </c>
      <c r="L32" s="1">
        <v>1.0648778337982452</v>
      </c>
      <c r="M32" s="1">
        <v>0.9331769758182306</v>
      </c>
      <c r="N32" s="1">
        <v>3.234835363006181</v>
      </c>
      <c r="O32" s="1">
        <v>13.091716362136834</v>
      </c>
      <c r="P32" s="1">
        <v>8.163275862571508</v>
      </c>
      <c r="Q32" s="1">
        <v>0.12008435214701078</v>
      </c>
      <c r="R32" s="1">
        <v>0.1722295129895794</v>
      </c>
      <c r="S32" s="1">
        <v>0.14615693256829507</v>
      </c>
      <c r="T32" s="1">
        <v>11.551225777096203</v>
      </c>
      <c r="U32" s="1">
        <v>16.701860854747885</v>
      </c>
      <c r="V32" s="1">
        <v>14.12654331592205</v>
      </c>
      <c r="W32" s="1">
        <v>27.294834115985275</v>
      </c>
      <c r="X32" s="1">
        <v>44.699294535083446</v>
      </c>
      <c r="Y32" s="1">
        <v>35.99706462463339</v>
      </c>
      <c r="Z32" s="1">
        <v>5.222762943344012</v>
      </c>
      <c r="AA32" s="1">
        <v>5.833807316658386</v>
      </c>
      <c r="AB32" s="1">
        <v>5.528285081168208</v>
      </c>
      <c r="AC32" s="1">
        <v>6.043263463387876</v>
      </c>
      <c r="AD32" s="1">
        <v>15.992509208043456</v>
      </c>
      <c r="AE32" s="1">
        <v>11.017886260365728</v>
      </c>
      <c r="AF32" s="1">
        <v>1.0346728399153615</v>
      </c>
      <c r="AG32" s="1">
        <v>1.3153019547329092</v>
      </c>
      <c r="AH32" s="1">
        <v>1.1749873973241352</v>
      </c>
      <c r="AI32" s="1">
        <v>2.6341383422730367</v>
      </c>
      <c r="AJ32" s="1">
        <v>11.445289629208743</v>
      </c>
      <c r="AK32" s="1">
        <v>7.039713985740889</v>
      </c>
      <c r="AL32" s="1">
        <v>0.11682895399599987</v>
      </c>
      <c r="AM32" s="1">
        <v>0.1678822600084695</v>
      </c>
      <c r="AN32" s="1">
        <v>0.14235560700223468</v>
      </c>
      <c r="AO32" s="1">
        <v>6.616997392030422</v>
      </c>
      <c r="AP32" s="1">
        <v>10.639520125370417</v>
      </c>
      <c r="AQ32" s="1">
        <v>8.628258459601387</v>
      </c>
      <c r="AR32" s="1">
        <v>27.765824721362417</v>
      </c>
      <c r="AS32" s="1">
        <v>41.12923238772436</v>
      </c>
      <c r="AT32" s="1">
        <v>34.44752855454338</v>
      </c>
      <c r="AU32" s="1">
        <v>5.35807909722003</v>
      </c>
      <c r="AV32" s="1">
        <v>5.947418083724765</v>
      </c>
      <c r="AW32" s="1">
        <v>5.652748590472397</v>
      </c>
      <c r="AX32" s="1">
        <v>5.532609529203242</v>
      </c>
      <c r="AY32" s="1">
        <v>15.735424869695947</v>
      </c>
      <c r="AZ32" s="1">
        <v>10.634017199449596</v>
      </c>
      <c r="BA32" s="1">
        <v>1.2793307533900353</v>
      </c>
      <c r="BB32" s="1">
        <v>1.5797918432088047</v>
      </c>
      <c r="BC32" s="1">
        <v>1.4295612982994197</v>
      </c>
      <c r="BD32" s="1">
        <v>2.0791944302735</v>
      </c>
      <c r="BE32" s="1">
        <v>10.059807880471721</v>
      </c>
      <c r="BF32" s="1">
        <v>6.0695011553726115</v>
      </c>
      <c r="BG32" s="1">
        <v>0.1110277772689645</v>
      </c>
      <c r="BH32" s="1">
        <v>0.1603116007360579</v>
      </c>
      <c r="BI32" s="1">
        <v>0.1356696890025112</v>
      </c>
      <c r="BJ32" s="1">
        <v>6.127723217062761</v>
      </c>
      <c r="BK32" s="1">
        <v>9.995738967959266</v>
      </c>
      <c r="BL32" s="1">
        <v>8.061731092511012</v>
      </c>
      <c r="BM32" s="26">
        <v>74718.9394971757</v>
      </c>
      <c r="BN32" s="26">
        <v>60718.61568433993</v>
      </c>
      <c r="BO32" s="26">
        <v>67718.7775907578</v>
      </c>
      <c r="BP32" s="26">
        <v>443170.8184161071</v>
      </c>
      <c r="BQ32" s="26">
        <v>696912.7564973831</v>
      </c>
      <c r="BR32" s="26">
        <v>570041.7874567452</v>
      </c>
      <c r="BS32" s="1">
        <f t="shared" si="0"/>
        <v>10.939856635922956</v>
      </c>
      <c r="BT32" s="26">
        <v>4120082.6993360505</v>
      </c>
      <c r="BU32" s="32">
        <v>4121700</v>
      </c>
      <c r="BV32" s="34">
        <f t="shared" si="1"/>
        <v>99.96076132023317</v>
      </c>
      <c r="BW32">
        <v>152030.117717</v>
      </c>
      <c r="BX32">
        <v>903664.1736363999</v>
      </c>
      <c r="BY32">
        <v>0</v>
      </c>
      <c r="BZ32">
        <v>2250923.1391026503</v>
      </c>
      <c r="CA32">
        <v>965495.3865970001</v>
      </c>
      <c r="CB32">
        <v>689544.4581158</v>
      </c>
      <c r="CC32">
        <v>0</v>
      </c>
      <c r="CD32">
        <v>0</v>
      </c>
      <c r="CE32" s="1">
        <v>3.6899773332583727</v>
      </c>
      <c r="CF32" s="1">
        <v>21.93315619082173</v>
      </c>
      <c r="CG32" s="1">
        <v>0</v>
      </c>
      <c r="CH32" s="1">
        <v>54.63296014580934</v>
      </c>
      <c r="CI32" s="1">
        <v>23.433883663368924</v>
      </c>
      <c r="CJ32" s="1">
        <v>16.73618003412698</v>
      </c>
      <c r="CK32" s="1">
        <v>0</v>
      </c>
      <c r="CL32" s="1">
        <v>0</v>
      </c>
      <c r="CM32" s="1">
        <v>28.63085982006367</v>
      </c>
      <c r="CN32" s="26">
        <f t="shared" si="2"/>
        <v>307969.0529255091</v>
      </c>
      <c r="CO32" s="26">
        <f t="shared" si="3"/>
        <v>2502639.182661439</v>
      </c>
      <c r="CP32" s="26">
        <f t="shared" si="4"/>
        <v>279116.4855958264</v>
      </c>
      <c r="CQ32" s="27">
        <f t="shared" si="5"/>
        <v>6.909573776123274</v>
      </c>
      <c r="CR32" s="27">
        <f t="shared" si="6"/>
        <v>9.94340681374361</v>
      </c>
      <c r="CS32" s="27">
        <f t="shared" si="7"/>
        <v>8.42649029493344</v>
      </c>
      <c r="CT32" s="28">
        <f t="shared" si="8"/>
        <v>723556.6624249822</v>
      </c>
      <c r="CU32" s="28">
        <f t="shared" si="9"/>
        <v>1041253.5534605447</v>
      </c>
      <c r="CV32" s="28">
        <f t="shared" si="10"/>
        <v>882405.1079427633</v>
      </c>
      <c r="CW32">
        <f t="shared" si="11"/>
        <v>1826617162.2656686</v>
      </c>
      <c r="CX32">
        <f t="shared" si="12"/>
        <v>2872465308.455264</v>
      </c>
      <c r="CY32">
        <f t="shared" si="13"/>
        <v>2349541235.3604665</v>
      </c>
      <c r="CZ32" s="11">
        <v>67.5094</v>
      </c>
      <c r="DA32" s="11">
        <v>11.586</v>
      </c>
      <c r="DB32" s="27">
        <v>0.26202780406143095</v>
      </c>
      <c r="DC32" s="27">
        <v>16.15838125045491</v>
      </c>
      <c r="DD32" s="27">
        <v>5.022199577844093</v>
      </c>
      <c r="DE32" s="37">
        <v>49.61059756896426</v>
      </c>
      <c r="DF32" s="37">
        <v>0</v>
      </c>
      <c r="DG32" s="37">
        <v>0.19652085304607322</v>
      </c>
      <c r="DH32" s="37">
        <v>1.2664677196302496</v>
      </c>
      <c r="DI32" s="37">
        <v>0</v>
      </c>
      <c r="DJ32" s="37">
        <v>0.04367130067690516</v>
      </c>
      <c r="DK32" s="37">
        <v>27.0762064196812</v>
      </c>
      <c r="DL32" s="37">
        <v>0</v>
      </c>
      <c r="DM32" s="37">
        <v>0.37120605575369386</v>
      </c>
      <c r="DN32" s="37">
        <v>0</v>
      </c>
      <c r="DO32" s="37">
        <v>0</v>
      </c>
      <c r="DP32" s="36">
        <v>8.832229061860856</v>
      </c>
      <c r="DQ32" t="s">
        <v>201</v>
      </c>
      <c r="DR32" t="s">
        <v>201</v>
      </c>
      <c r="DS32" s="11">
        <v>1</v>
      </c>
      <c r="DT32">
        <v>1</v>
      </c>
      <c r="DU32">
        <f t="shared" si="14"/>
        <v>1</v>
      </c>
      <c r="DV32">
        <f t="shared" si="15"/>
        <v>0</v>
      </c>
      <c r="DW32">
        <f t="shared" si="16"/>
        <v>0</v>
      </c>
      <c r="DX32">
        <f t="shared" si="17"/>
        <v>1.502194736</v>
      </c>
      <c r="DY32" s="11">
        <f t="shared" si="18"/>
        <v>6191.596043371201</v>
      </c>
      <c r="DZ32">
        <f t="shared" si="19"/>
        <v>6191.596043371201</v>
      </c>
      <c r="EA32">
        <f t="shared" si="20"/>
        <v>307969.0529255091</v>
      </c>
      <c r="EB32">
        <f t="shared" si="21"/>
        <v>2502639.182661439</v>
      </c>
      <c r="EC32">
        <f t="shared" si="22"/>
        <v>279116.4855958264</v>
      </c>
      <c r="ED32" s="1">
        <f t="shared" si="23"/>
        <v>2.1428607278212524</v>
      </c>
    </row>
    <row r="33" spans="1:134" ht="12.75">
      <c r="A33" s="4" t="s">
        <v>143</v>
      </c>
      <c r="B33" t="s">
        <v>39</v>
      </c>
      <c r="C33" s="1">
        <v>24.41376280988007</v>
      </c>
      <c r="D33" s="1">
        <v>18.074763822453374</v>
      </c>
      <c r="E33" s="1">
        <v>5.015875592009527</v>
      </c>
      <c r="F33" s="1">
        <v>5.77221755734683</v>
      </c>
      <c r="G33" s="1">
        <v>5.394046574678167</v>
      </c>
      <c r="H33" s="1">
        <v>6.01718572285605</v>
      </c>
      <c r="I33" s="1">
        <v>14.107950149546099</v>
      </c>
      <c r="J33" s="1">
        <v>10.062567839523284</v>
      </c>
      <c r="K33" s="1">
        <v>0.8084833109015083</v>
      </c>
      <c r="L33" s="1">
        <v>1.052694423882348</v>
      </c>
      <c r="M33" s="1">
        <v>0.9305888673919265</v>
      </c>
      <c r="N33" s="1">
        <v>2.1479259158461086</v>
      </c>
      <c r="O33" s="1">
        <v>6.876130885678692</v>
      </c>
      <c r="P33" s="1">
        <v>4.512028400762403</v>
      </c>
      <c r="Q33" s="1">
        <v>0.06445752281357646</v>
      </c>
      <c r="R33" s="1">
        <v>0.10468328477098723</v>
      </c>
      <c r="S33" s="1">
        <v>0.08457034875187372</v>
      </c>
      <c r="T33" s="1">
        <v>3.051698919636489</v>
      </c>
      <c r="U33" s="1">
        <v>6.250281042587666</v>
      </c>
      <c r="V33" s="1">
        <v>4.650990077789873</v>
      </c>
      <c r="W33" s="1">
        <v>10.448303949156514</v>
      </c>
      <c r="X33" s="1">
        <v>21.178328755210977</v>
      </c>
      <c r="Y33" s="1">
        <v>15.813317152122327</v>
      </c>
      <c r="Z33" s="1">
        <v>5.129337959858405</v>
      </c>
      <c r="AA33" s="1">
        <v>5.931373336236586</v>
      </c>
      <c r="AB33" s="1">
        <v>5.530355579243214</v>
      </c>
      <c r="AC33" s="1">
        <v>7.4114197268078374</v>
      </c>
      <c r="AD33" s="1">
        <v>15.34273030103848</v>
      </c>
      <c r="AE33" s="1">
        <v>11.377075045197381</v>
      </c>
      <c r="AF33" s="1">
        <v>0.9510866960967428</v>
      </c>
      <c r="AG33" s="1">
        <v>1.227774610628205</v>
      </c>
      <c r="AH33" s="1">
        <v>1.0894321630111001</v>
      </c>
      <c r="AI33" s="1">
        <v>1.971293009497935</v>
      </c>
      <c r="AJ33" s="1">
        <v>6.498300654733692</v>
      </c>
      <c r="AK33" s="1">
        <v>4.234797067009055</v>
      </c>
      <c r="AL33" s="1">
        <v>0.053881316470028855</v>
      </c>
      <c r="AM33" s="1">
        <v>0.09047358617895086</v>
      </c>
      <c r="AN33" s="1">
        <v>0.07217854262501346</v>
      </c>
      <c r="AO33" s="1">
        <v>1.609325746495108</v>
      </c>
      <c r="AP33" s="1">
        <v>4.5387529930688215</v>
      </c>
      <c r="AQ33" s="1">
        <v>3.0740386443445447</v>
      </c>
      <c r="AR33" s="1">
        <v>9.044557901338605</v>
      </c>
      <c r="AS33" s="1">
        <v>16.002861674879565</v>
      </c>
      <c r="AT33" s="1">
        <v>12.523709735149135</v>
      </c>
      <c r="AU33" s="1">
        <v>5.2621310178925045</v>
      </c>
      <c r="AV33" s="1">
        <v>6.06267672233713</v>
      </c>
      <c r="AW33" s="1">
        <v>5.66240391935559</v>
      </c>
      <c r="AX33" s="1">
        <v>6.018391018606283</v>
      </c>
      <c r="AY33" s="1">
        <v>12.697789087755119</v>
      </c>
      <c r="AZ33" s="1">
        <v>9.358090007415035</v>
      </c>
      <c r="BA33" s="1">
        <v>1.1738881447359928</v>
      </c>
      <c r="BB33" s="1">
        <v>1.4888449125483583</v>
      </c>
      <c r="BC33" s="1">
        <v>1.3313663641009246</v>
      </c>
      <c r="BD33" s="1">
        <v>1.775061335260345</v>
      </c>
      <c r="BE33" s="1">
        <v>6.07815525781375</v>
      </c>
      <c r="BF33" s="1">
        <v>3.926608461078301</v>
      </c>
      <c r="BG33" s="1">
        <v>0.04299156270978792</v>
      </c>
      <c r="BH33" s="1">
        <v>0.07271499231241484</v>
      </c>
      <c r="BI33" s="1">
        <v>0.057853334631968935</v>
      </c>
      <c r="BJ33" s="1">
        <v>0.9852685260932679</v>
      </c>
      <c r="BK33" s="1">
        <v>2.960788357854062</v>
      </c>
      <c r="BL33" s="1">
        <v>1.97302848773933</v>
      </c>
      <c r="BM33" s="26">
        <v>26354.55936672032</v>
      </c>
      <c r="BN33" s="26">
        <v>50466.77196658365</v>
      </c>
      <c r="BO33" s="26">
        <v>38410.66566714353</v>
      </c>
      <c r="BP33" s="26">
        <v>195793.68812066363</v>
      </c>
      <c r="BQ33" s="26">
        <v>358378.21150791267</v>
      </c>
      <c r="BR33" s="26">
        <v>277085.94981492363</v>
      </c>
      <c r="BS33" s="1">
        <f t="shared" si="0"/>
        <v>10.306579588949624</v>
      </c>
      <c r="BT33" s="26">
        <v>498721580.1135665</v>
      </c>
      <c r="BU33" s="31">
        <v>628305554.238</v>
      </c>
      <c r="BV33" s="34">
        <f t="shared" si="1"/>
        <v>79.3756440237758</v>
      </c>
      <c r="BW33">
        <v>280477058.04751104</v>
      </c>
      <c r="BX33">
        <v>17789996.472585015</v>
      </c>
      <c r="BY33">
        <v>68994082.28361835</v>
      </c>
      <c r="BZ33">
        <v>123913820.56743188</v>
      </c>
      <c r="CA33">
        <v>3061711.2338141063</v>
      </c>
      <c r="CB33">
        <v>36101146.37827559</v>
      </c>
      <c r="CC33">
        <v>31727331.233514976</v>
      </c>
      <c r="CD33">
        <v>3873651.1263299994</v>
      </c>
      <c r="CE33" s="1">
        <v>56.239206248833696</v>
      </c>
      <c r="CF33" s="1">
        <v>3.5671198484200266</v>
      </c>
      <c r="CG33" s="1">
        <v>13.834188259490865</v>
      </c>
      <c r="CH33" s="1">
        <v>24.84629210133935</v>
      </c>
      <c r="CI33" s="1">
        <v>0.6139119211799313</v>
      </c>
      <c r="CJ33" s="1">
        <v>7.238737567773748</v>
      </c>
      <c r="CK33" s="1">
        <v>6.361732176556342</v>
      </c>
      <c r="CL33" s="1">
        <v>0.7767161640464626</v>
      </c>
      <c r="CM33" s="1">
        <v>3.5697592141481245</v>
      </c>
      <c r="CN33" s="26">
        <f t="shared" si="2"/>
        <v>16558716.029605485</v>
      </c>
      <c r="CO33" s="26">
        <f t="shared" si="3"/>
        <v>317085531.31067103</v>
      </c>
      <c r="CP33" s="26">
        <f t="shared" si="4"/>
        <v>24133634.580645133</v>
      </c>
      <c r="CQ33" s="27">
        <f t="shared" si="5"/>
        <v>3.09843937407852</v>
      </c>
      <c r="CR33" s="27">
        <f t="shared" si="6"/>
        <v>5.172725301044624</v>
      </c>
      <c r="CS33" s="27">
        <f t="shared" si="7"/>
        <v>4.135609239190062</v>
      </c>
      <c r="CT33" s="28">
        <f t="shared" si="8"/>
        <v>49460535.269391425</v>
      </c>
      <c r="CU33" s="28">
        <f t="shared" si="9"/>
        <v>82572460.29455712</v>
      </c>
      <c r="CV33" s="28">
        <f t="shared" si="10"/>
        <v>66016927.21395086</v>
      </c>
      <c r="CW33">
        <f t="shared" si="11"/>
        <v>123018261730.95569</v>
      </c>
      <c r="CX33">
        <f t="shared" si="12"/>
        <v>225171020808.30228</v>
      </c>
      <c r="CY33">
        <f t="shared" si="13"/>
        <v>174094641270.02826</v>
      </c>
      <c r="CZ33" s="11">
        <v>428.38</v>
      </c>
      <c r="DA33" s="11">
        <v>40.171</v>
      </c>
      <c r="DB33" s="27">
        <v>1.7</v>
      </c>
      <c r="DC33" s="27">
        <v>8.55</v>
      </c>
      <c r="DD33" s="27">
        <v>6.27</v>
      </c>
      <c r="DE33" s="37">
        <v>8.81</v>
      </c>
      <c r="DF33" s="37">
        <v>2.69</v>
      </c>
      <c r="DG33" s="37">
        <v>46.36</v>
      </c>
      <c r="DH33" s="37">
        <v>9.73</v>
      </c>
      <c r="DI33" s="37">
        <v>1.67</v>
      </c>
      <c r="DJ33" s="37">
        <v>0.71</v>
      </c>
      <c r="DK33" s="37">
        <v>7.14</v>
      </c>
      <c r="DL33" s="37">
        <v>4.83</v>
      </c>
      <c r="DM33" s="37">
        <v>1.3</v>
      </c>
      <c r="DN33" s="37">
        <v>0.14</v>
      </c>
      <c r="DO33" s="37">
        <v>0.1</v>
      </c>
      <c r="DP33" s="27">
        <v>2245.2</v>
      </c>
      <c r="DQ33" t="s">
        <v>201</v>
      </c>
      <c r="DR33" t="s">
        <v>201</v>
      </c>
      <c r="DS33" s="35">
        <v>0</v>
      </c>
      <c r="DT33">
        <v>0</v>
      </c>
      <c r="DU33">
        <f t="shared" si="14"/>
        <v>0</v>
      </c>
      <c r="DV33">
        <f t="shared" si="15"/>
        <v>0</v>
      </c>
      <c r="DW33">
        <f t="shared" si="16"/>
        <v>0</v>
      </c>
      <c r="DX33">
        <f t="shared" si="17"/>
        <v>1.3001072</v>
      </c>
      <c r="DY33" s="11">
        <f t="shared" si="18"/>
        <v>816864.5748648144</v>
      </c>
      <c r="DZ33">
        <f t="shared" si="19"/>
        <v>0</v>
      </c>
      <c r="EA33">
        <f t="shared" si="20"/>
        <v>0</v>
      </c>
      <c r="EB33">
        <f t="shared" si="21"/>
        <v>0</v>
      </c>
      <c r="EC33">
        <f t="shared" si="22"/>
        <v>0</v>
      </c>
      <c r="ED33" s="1">
        <f t="shared" si="23"/>
        <v>3.57342058311572</v>
      </c>
    </row>
    <row r="34" spans="1:134" ht="12.75">
      <c r="A34" s="3" t="s">
        <v>144</v>
      </c>
      <c r="B34" t="s">
        <v>34</v>
      </c>
      <c r="C34" s="1">
        <v>11.168349777699058</v>
      </c>
      <c r="D34" s="1">
        <v>7.557880939428018</v>
      </c>
      <c r="E34" s="1">
        <v>5.2970383910488</v>
      </c>
      <c r="F34" s="1">
        <v>6.610662743986335</v>
      </c>
      <c r="G34" s="1">
        <v>5.953850567517567</v>
      </c>
      <c r="H34" s="1">
        <v>4.27983363564422</v>
      </c>
      <c r="I34" s="1">
        <v>11.772015877627652</v>
      </c>
      <c r="J34" s="1">
        <v>8.025924756635938</v>
      </c>
      <c r="K34" s="1">
        <v>1.2392108667166022</v>
      </c>
      <c r="L34" s="1">
        <v>1.4992958378152943</v>
      </c>
      <c r="M34" s="1">
        <v>1.3692533522659478</v>
      </c>
      <c r="N34" s="1">
        <v>4.308511600458649</v>
      </c>
      <c r="O34" s="1">
        <v>14.236833183983288</v>
      </c>
      <c r="P34" s="1">
        <v>9.272672392220972</v>
      </c>
      <c r="Q34" s="1">
        <v>0.07213646522136977</v>
      </c>
      <c r="R34" s="1">
        <v>0.10254978189809849</v>
      </c>
      <c r="S34" s="1">
        <v>0.08734312355973413</v>
      </c>
      <c r="T34" s="1">
        <v>1.228419513088714</v>
      </c>
      <c r="U34" s="1">
        <v>3.1963483266219486</v>
      </c>
      <c r="V34" s="1">
        <v>2.212383919855332</v>
      </c>
      <c r="W34" s="1">
        <v>3.66758722994745</v>
      </c>
      <c r="X34" s="1">
        <v>10.484279646592617</v>
      </c>
      <c r="Y34" s="1">
        <v>7.075934610467453</v>
      </c>
      <c r="Z34" s="1">
        <v>5.305429611233213</v>
      </c>
      <c r="AA34" s="1">
        <v>6.673783356327706</v>
      </c>
      <c r="AB34" s="1">
        <v>5.9896068446351824</v>
      </c>
      <c r="AC34" s="1">
        <v>3.9311225224666084</v>
      </c>
      <c r="AD34" s="1">
        <v>12.137854292863416</v>
      </c>
      <c r="AE34" s="1">
        <v>8.034488012353515</v>
      </c>
      <c r="AF34" s="1">
        <v>1.286674534012262</v>
      </c>
      <c r="AG34" s="1">
        <v>1.5469339649333465</v>
      </c>
      <c r="AH34" s="1">
        <v>1.4168058384508677</v>
      </c>
      <c r="AI34" s="1">
        <v>5.350264646087625</v>
      </c>
      <c r="AJ34" s="1">
        <v>19.630301197830534</v>
      </c>
      <c r="AK34" s="1">
        <v>12.490281607390237</v>
      </c>
      <c r="AL34" s="1">
        <v>0.06908512763733393</v>
      </c>
      <c r="AM34" s="1">
        <v>0.09870786864072431</v>
      </c>
      <c r="AN34" s="1">
        <v>0.08389777825109568</v>
      </c>
      <c r="AO34" s="1">
        <v>1.0164712430570997</v>
      </c>
      <c r="AP34" s="1">
        <v>2.357536365683365</v>
      </c>
      <c r="AQ34" s="1">
        <v>1.6870041652249539</v>
      </c>
      <c r="AR34" s="1">
        <v>3.0961566278439108</v>
      </c>
      <c r="AS34" s="1">
        <v>8.509776915209859</v>
      </c>
      <c r="AT34" s="1">
        <v>5.802966771526883</v>
      </c>
      <c r="AU34" s="1">
        <v>5.330603271786458</v>
      </c>
      <c r="AV34" s="1">
        <v>6.7380498522556005</v>
      </c>
      <c r="AW34" s="1">
        <v>6.03432656202103</v>
      </c>
      <c r="AX34" s="1">
        <v>3.6692646369144333</v>
      </c>
      <c r="AY34" s="1">
        <v>12.462752732241963</v>
      </c>
      <c r="AZ34" s="1">
        <v>8.066008684578199</v>
      </c>
      <c r="BA34" s="1">
        <v>1.320377527184382</v>
      </c>
      <c r="BB34" s="1">
        <v>1.5851687132134835</v>
      </c>
      <c r="BC34" s="1">
        <v>1.452773120198933</v>
      </c>
      <c r="BD34" s="1">
        <v>7.361803488294942</v>
      </c>
      <c r="BE34" s="1">
        <v>31.158888470897367</v>
      </c>
      <c r="BF34" s="1">
        <v>19.26034597959616</v>
      </c>
      <c r="BG34" s="1">
        <v>0.06590926616010323</v>
      </c>
      <c r="BH34" s="1">
        <v>0.09494498569318081</v>
      </c>
      <c r="BI34" s="1">
        <v>0.08042712592664202</v>
      </c>
      <c r="BJ34" s="1">
        <v>0.6412394960362312</v>
      </c>
      <c r="BK34" s="1">
        <v>1.2437457084210586</v>
      </c>
      <c r="BL34" s="1">
        <v>0.9424926022286447</v>
      </c>
      <c r="BM34" s="26">
        <v>16395.308836771423</v>
      </c>
      <c r="BN34" s="26">
        <v>32504.213476098445</v>
      </c>
      <c r="BO34" s="26">
        <v>24449.761156181998</v>
      </c>
      <c r="BP34" s="26">
        <v>62906.1209509326</v>
      </c>
      <c r="BQ34" s="26">
        <v>192474.2046709913</v>
      </c>
      <c r="BR34" s="26">
        <v>127690.16280988733</v>
      </c>
      <c r="BS34" s="1">
        <f t="shared" si="0"/>
        <v>8.045383630099874</v>
      </c>
      <c r="BT34" s="26">
        <v>15487835.234132305</v>
      </c>
      <c r="BU34" s="32">
        <v>15484831.4561</v>
      </c>
      <c r="BV34" s="34">
        <f t="shared" si="1"/>
        <v>100.01939819649198</v>
      </c>
      <c r="BW34">
        <v>856.933193515</v>
      </c>
      <c r="BX34">
        <v>1002988.5737626251</v>
      </c>
      <c r="BY34">
        <v>9776968.324433615</v>
      </c>
      <c r="BZ34">
        <v>4451568.786039388</v>
      </c>
      <c r="CA34">
        <v>72400.16902869</v>
      </c>
      <c r="CB34">
        <v>183909.38086798796</v>
      </c>
      <c r="CC34">
        <v>0</v>
      </c>
      <c r="CD34">
        <v>0</v>
      </c>
      <c r="CE34" s="1">
        <v>0.005532943633248879</v>
      </c>
      <c r="CF34" s="1">
        <v>6.475976523511982</v>
      </c>
      <c r="CG34" s="1">
        <v>63.12675836637904</v>
      </c>
      <c r="CH34" s="1">
        <v>28.742356299277766</v>
      </c>
      <c r="CI34" s="1">
        <v>0.46746474206500793</v>
      </c>
      <c r="CJ34" s="1">
        <v>1.1874440687662142</v>
      </c>
      <c r="CK34" s="1">
        <v>0</v>
      </c>
      <c r="CL34" s="1">
        <v>0</v>
      </c>
      <c r="CM34" s="1">
        <v>8.717710980335697</v>
      </c>
      <c r="CN34" s="26">
        <f t="shared" si="2"/>
        <v>253878.5940081124</v>
      </c>
      <c r="CO34" s="26">
        <f t="shared" si="3"/>
        <v>5033222.672904787</v>
      </c>
      <c r="CP34" s="26">
        <f t="shared" si="4"/>
        <v>378600.4306453789</v>
      </c>
      <c r="CQ34" s="27">
        <f t="shared" si="5"/>
        <v>4.105503033794929</v>
      </c>
      <c r="CR34" s="27">
        <f t="shared" si="6"/>
        <v>5.878265886790905</v>
      </c>
      <c r="CS34" s="27">
        <f t="shared" si="7"/>
        <v>4.991915182982514</v>
      </c>
      <c r="CT34" s="28">
        <f t="shared" si="8"/>
        <v>1615168.2551021774</v>
      </c>
      <c r="CU34" s="28">
        <f t="shared" si="9"/>
        <v>2312600.5211153296</v>
      </c>
      <c r="CV34" s="28">
        <f t="shared" si="10"/>
        <v>1963896.4748889944</v>
      </c>
      <c r="CW34">
        <f t="shared" si="11"/>
        <v>974090680.4822325</v>
      </c>
      <c r="CX34">
        <f t="shared" si="12"/>
        <v>2980430618.9771957</v>
      </c>
      <c r="CY34">
        <f t="shared" si="13"/>
        <v>1977260649.7130737</v>
      </c>
      <c r="CZ34" s="11">
        <v>121.268</v>
      </c>
      <c r="DA34" s="11">
        <v>12.0027</v>
      </c>
      <c r="DB34" s="27">
        <v>1.18</v>
      </c>
      <c r="DC34" s="27">
        <v>5.37</v>
      </c>
      <c r="DD34" s="27">
        <v>7.25</v>
      </c>
      <c r="DE34" s="27">
        <v>21.43</v>
      </c>
      <c r="DF34" s="27">
        <v>0</v>
      </c>
      <c r="DG34" s="27">
        <v>27.46</v>
      </c>
      <c r="DH34" s="27">
        <v>19.04</v>
      </c>
      <c r="DI34" s="27">
        <v>0</v>
      </c>
      <c r="DJ34" s="27">
        <v>0.06</v>
      </c>
      <c r="DK34" s="27">
        <v>12.36</v>
      </c>
      <c r="DL34" s="27">
        <v>0</v>
      </c>
      <c r="DM34" s="27">
        <v>5.75</v>
      </c>
      <c r="DN34" s="27">
        <v>0.04</v>
      </c>
      <c r="DO34" s="27">
        <v>0.08</v>
      </c>
      <c r="DP34" s="27">
        <v>355.678</v>
      </c>
      <c r="DQ34" t="s">
        <v>196</v>
      </c>
      <c r="DR34" t="s">
        <v>197</v>
      </c>
      <c r="DS34" s="11">
        <v>1</v>
      </c>
      <c r="DT34">
        <v>1</v>
      </c>
      <c r="DU34">
        <f t="shared" si="14"/>
        <v>1</v>
      </c>
      <c r="DV34">
        <f t="shared" si="15"/>
        <v>0</v>
      </c>
      <c r="DW34">
        <f t="shared" si="16"/>
        <v>0</v>
      </c>
      <c r="DX34">
        <f t="shared" si="17"/>
        <v>1.47208992</v>
      </c>
      <c r="DY34" s="11">
        <f t="shared" si="18"/>
        <v>22795.06429942373</v>
      </c>
      <c r="DZ34">
        <f t="shared" si="19"/>
        <v>22795.06429942373</v>
      </c>
      <c r="EA34">
        <f t="shared" si="20"/>
        <v>253878.5940081124</v>
      </c>
      <c r="EB34">
        <f t="shared" si="21"/>
        <v>5033222.672904787</v>
      </c>
      <c r="EC34">
        <f t="shared" si="22"/>
        <v>378600.4306453789</v>
      </c>
      <c r="ED34" s="1">
        <f t="shared" si="23"/>
        <v>22.969446003229592</v>
      </c>
    </row>
    <row r="35" spans="1:134" ht="12.75">
      <c r="A35" s="3" t="s">
        <v>145</v>
      </c>
      <c r="B35" t="s">
        <v>29</v>
      </c>
      <c r="C35" s="1">
        <v>18.71657829719307</v>
      </c>
      <c r="D35" s="1">
        <v>11.692418338517868</v>
      </c>
      <c r="E35" s="1">
        <v>5.32327728122374</v>
      </c>
      <c r="F35" s="1">
        <v>6.289495045975595</v>
      </c>
      <c r="G35" s="1">
        <v>5.806386163599669</v>
      </c>
      <c r="H35" s="1">
        <v>3.9810901257021176</v>
      </c>
      <c r="I35" s="1">
        <v>11.15465738688209</v>
      </c>
      <c r="J35" s="1">
        <v>7.567873756292103</v>
      </c>
      <c r="K35" s="1">
        <v>0.9698579285367931</v>
      </c>
      <c r="L35" s="1">
        <v>1.2086175225140794</v>
      </c>
      <c r="M35" s="1">
        <v>1.089237725525436</v>
      </c>
      <c r="N35" s="1">
        <v>2.50866306264721</v>
      </c>
      <c r="O35" s="1">
        <v>7.981270272366601</v>
      </c>
      <c r="P35" s="1">
        <v>5.244966667506905</v>
      </c>
      <c r="Q35" s="1">
        <v>0.051898702218860955</v>
      </c>
      <c r="R35" s="1">
        <v>0.08780775432936408</v>
      </c>
      <c r="S35" s="1">
        <v>0.06985322827411251</v>
      </c>
      <c r="T35" s="1">
        <v>1.059702729990879</v>
      </c>
      <c r="U35" s="1">
        <v>2.704592917742724</v>
      </c>
      <c r="V35" s="1">
        <v>1.8821478238668015</v>
      </c>
      <c r="W35" s="1">
        <v>9.386631907765178</v>
      </c>
      <c r="X35" s="1">
        <v>21.565973624471127</v>
      </c>
      <c r="Y35" s="1">
        <v>15.47630561551348</v>
      </c>
      <c r="Z35" s="1">
        <v>5.482419279466388</v>
      </c>
      <c r="AA35" s="1">
        <v>6.289495045975595</v>
      </c>
      <c r="AB35" s="1">
        <v>5.885954313325664</v>
      </c>
      <c r="AC35" s="1">
        <v>3.965781733396764</v>
      </c>
      <c r="AD35" s="1">
        <v>10.58779597858807</v>
      </c>
      <c r="AE35" s="1">
        <v>7.276788855992418</v>
      </c>
      <c r="AF35" s="1">
        <v>1.1957116444400717</v>
      </c>
      <c r="AG35" s="1">
        <v>1.4377847228827674</v>
      </c>
      <c r="AH35" s="1">
        <v>1.3167520596208173</v>
      </c>
      <c r="AI35" s="1">
        <v>3.9226671576356864</v>
      </c>
      <c r="AJ35" s="1">
        <v>17.11028389542519</v>
      </c>
      <c r="AK35" s="1">
        <v>10.516472677135111</v>
      </c>
      <c r="AL35" s="1">
        <v>0.05061549713079776</v>
      </c>
      <c r="AM35" s="1">
        <v>0.08780775432936408</v>
      </c>
      <c r="AN35" s="1">
        <v>0.06921265229415137</v>
      </c>
      <c r="AO35" s="1">
        <v>0.8852523394428787</v>
      </c>
      <c r="AP35" s="1">
        <v>2.1504259554530503</v>
      </c>
      <c r="AQ35" s="1">
        <v>1.5178391474479644</v>
      </c>
      <c r="AR35" s="1">
        <v>18.88461823162226</v>
      </c>
      <c r="AS35" s="1">
        <v>26.94845405303601</v>
      </c>
      <c r="AT35" s="1">
        <v>22.91653725871554</v>
      </c>
      <c r="AU35" s="1">
        <v>5.710873220996602</v>
      </c>
      <c r="AV35" s="1">
        <v>6.289495045975595</v>
      </c>
      <c r="AW35" s="1">
        <v>6.0001841334860995</v>
      </c>
      <c r="AX35" s="1">
        <v>3.965781733396764</v>
      </c>
      <c r="AY35" s="1">
        <v>10.279826757452904</v>
      </c>
      <c r="AZ35" s="1">
        <v>7.122804245424835</v>
      </c>
      <c r="BA35" s="1">
        <v>1.5571411671036994</v>
      </c>
      <c r="BB35" s="1">
        <v>1.8143586995338408</v>
      </c>
      <c r="BC35" s="1">
        <v>1.68574993331877</v>
      </c>
      <c r="BD35" s="1">
        <v>4.241098697448043</v>
      </c>
      <c r="BE35" s="1">
        <v>21.012947218924317</v>
      </c>
      <c r="BF35" s="1">
        <v>12.627022958186185</v>
      </c>
      <c r="BG35" s="1">
        <v>0.04826477092689575</v>
      </c>
      <c r="BH35" s="1">
        <v>0.08464391525442366</v>
      </c>
      <c r="BI35" s="1">
        <v>0.06645545947706584</v>
      </c>
      <c r="BJ35" s="1">
        <v>0.5777202832216514</v>
      </c>
      <c r="BK35" s="1">
        <v>1.155442799216115</v>
      </c>
      <c r="BL35" s="1">
        <v>0.8665815412188833</v>
      </c>
      <c r="BM35" s="26">
        <v>17268.708852244617</v>
      </c>
      <c r="BN35" s="26">
        <v>32614.086664253166</v>
      </c>
      <c r="BO35" s="26">
        <v>24941.39776212485</v>
      </c>
      <c r="BP35" s="26">
        <v>296436.24910993135</v>
      </c>
      <c r="BQ35" s="26">
        <v>520725.0983153617</v>
      </c>
      <c r="BR35" s="26">
        <v>408580.6737097971</v>
      </c>
      <c r="BS35" s="1">
        <f t="shared" si="0"/>
        <v>7.273411991825322</v>
      </c>
      <c r="BT35" s="26">
        <v>4783498.80877372</v>
      </c>
      <c r="BU35" s="32">
        <v>4793808.49801</v>
      </c>
      <c r="BV35" s="34">
        <f t="shared" si="1"/>
        <v>99.78493739913557</v>
      </c>
      <c r="BW35">
        <v>0</v>
      </c>
      <c r="BX35">
        <v>0</v>
      </c>
      <c r="BY35">
        <v>2726015.8307519997</v>
      </c>
      <c r="BZ35">
        <v>2050160.21038603</v>
      </c>
      <c r="CA35">
        <v>7322.76763569</v>
      </c>
      <c r="CB35">
        <v>0</v>
      </c>
      <c r="CC35">
        <v>0</v>
      </c>
      <c r="CD35">
        <v>0</v>
      </c>
      <c r="CE35" s="1">
        <v>0</v>
      </c>
      <c r="CF35" s="1">
        <v>0</v>
      </c>
      <c r="CG35" s="1">
        <v>56.98790654556119</v>
      </c>
      <c r="CH35" s="1">
        <v>42.85900953138528</v>
      </c>
      <c r="CI35" s="1">
        <v>0.15308392305353657</v>
      </c>
      <c r="CJ35" s="1">
        <v>0</v>
      </c>
      <c r="CK35" s="1">
        <v>0</v>
      </c>
      <c r="CL35" s="1">
        <v>0</v>
      </c>
      <c r="CM35" s="1">
        <v>0.1530839230535366</v>
      </c>
      <c r="CN35" s="26">
        <f t="shared" si="2"/>
        <v>82782.88324555077</v>
      </c>
      <c r="CO35" s="26">
        <f t="shared" si="3"/>
        <v>1563456.8580593145</v>
      </c>
      <c r="CP35" s="26">
        <f t="shared" si="4"/>
        <v>119564.2845443217</v>
      </c>
      <c r="CQ35" s="27">
        <f t="shared" si="5"/>
        <v>2.9959108600109756</v>
      </c>
      <c r="CR35" s="27">
        <f t="shared" si="6"/>
        <v>5.192533121963275</v>
      </c>
      <c r="CS35" s="27">
        <f t="shared" si="7"/>
        <v>4.0942734217985635</v>
      </c>
      <c r="CT35" s="28">
        <f t="shared" si="8"/>
        <v>364883.71290653106</v>
      </c>
      <c r="CU35" s="28">
        <f t="shared" si="9"/>
        <v>632418.9381673259</v>
      </c>
      <c r="CV35" s="28">
        <f t="shared" si="10"/>
        <v>498657.5894968099</v>
      </c>
      <c r="CW35">
        <f t="shared" si="11"/>
        <v>1421058610.1013982</v>
      </c>
      <c r="CX35">
        <f t="shared" si="12"/>
        <v>2496256401.431274</v>
      </c>
      <c r="CY35">
        <f t="shared" si="13"/>
        <v>1958657505.7526762</v>
      </c>
      <c r="CZ35" s="11">
        <v>103.678</v>
      </c>
      <c r="DA35" s="11">
        <v>15.6641</v>
      </c>
      <c r="DB35" s="27">
        <v>1.76</v>
      </c>
      <c r="DC35" s="27">
        <v>5.22</v>
      </c>
      <c r="DD35" s="27">
        <v>5.46</v>
      </c>
      <c r="DE35" s="27">
        <v>21</v>
      </c>
      <c r="DF35" s="27">
        <v>0</v>
      </c>
      <c r="DG35" s="27">
        <v>50.28</v>
      </c>
      <c r="DH35" s="27">
        <v>10.44</v>
      </c>
      <c r="DI35" s="27">
        <v>0</v>
      </c>
      <c r="DJ35" s="27">
        <v>0.21</v>
      </c>
      <c r="DK35" s="27">
        <v>4.64</v>
      </c>
      <c r="DL35" s="27">
        <v>0</v>
      </c>
      <c r="DM35" s="27">
        <v>1</v>
      </c>
      <c r="DN35" s="27">
        <v>0</v>
      </c>
      <c r="DO35" s="27">
        <v>0</v>
      </c>
      <c r="DP35" s="27">
        <v>54.3752</v>
      </c>
      <c r="DQ35" t="s">
        <v>202</v>
      </c>
      <c r="DR35" t="s">
        <v>195</v>
      </c>
      <c r="DS35" s="11">
        <v>1</v>
      </c>
      <c r="DT35">
        <v>1</v>
      </c>
      <c r="DU35">
        <f t="shared" si="14"/>
        <v>1</v>
      </c>
      <c r="DV35">
        <f t="shared" si="15"/>
        <v>0</v>
      </c>
      <c r="DW35">
        <f t="shared" si="16"/>
        <v>0</v>
      </c>
      <c r="DX35">
        <f t="shared" si="17"/>
        <v>1.48194032</v>
      </c>
      <c r="DY35" s="11">
        <f t="shared" si="18"/>
        <v>7104.138099559659</v>
      </c>
      <c r="DZ35">
        <f t="shared" si="19"/>
        <v>7104.138099559659</v>
      </c>
      <c r="EA35">
        <f t="shared" si="20"/>
        <v>82782.88324555077</v>
      </c>
      <c r="EB35">
        <f t="shared" si="21"/>
        <v>1563456.8580593145</v>
      </c>
      <c r="EC35">
        <f t="shared" si="22"/>
        <v>119564.2845443217</v>
      </c>
      <c r="ED35" s="1">
        <f t="shared" si="23"/>
        <v>11.342797698859302</v>
      </c>
    </row>
    <row r="36" spans="1:134" ht="12.75">
      <c r="A36" s="4" t="s">
        <v>146</v>
      </c>
      <c r="B36" t="s">
        <v>13</v>
      </c>
      <c r="C36" s="1">
        <v>23.29138039018145</v>
      </c>
      <c r="D36" s="1">
        <v>15.020794502360502</v>
      </c>
      <c r="E36" s="1">
        <v>5.100559010384022</v>
      </c>
      <c r="F36" s="1">
        <v>5.9866838007078504</v>
      </c>
      <c r="G36" s="1">
        <v>5.54362140554594</v>
      </c>
      <c r="H36" s="1">
        <v>4.462869037527156</v>
      </c>
      <c r="I36" s="1">
        <v>11.117954005143496</v>
      </c>
      <c r="J36" s="1">
        <v>7.790411521335329</v>
      </c>
      <c r="K36" s="1">
        <v>0.8886301635404499</v>
      </c>
      <c r="L36" s="1">
        <v>1.13731979129043</v>
      </c>
      <c r="M36" s="1">
        <v>1.0129749774154395</v>
      </c>
      <c r="N36" s="1">
        <v>2.8498338584927603</v>
      </c>
      <c r="O36" s="1">
        <v>9.348977347044562</v>
      </c>
      <c r="P36" s="1">
        <v>6.099405602768661</v>
      </c>
      <c r="Q36" s="1">
        <v>0.06200022133325011</v>
      </c>
      <c r="R36" s="1">
        <v>0.09967945717787464</v>
      </c>
      <c r="S36" s="1">
        <v>0.08083983925556233</v>
      </c>
      <c r="T36" s="1">
        <v>1.669531899810698</v>
      </c>
      <c r="U36" s="1">
        <v>4.111107440881501</v>
      </c>
      <c r="V36" s="1">
        <v>2.8903196703461003</v>
      </c>
      <c r="W36" s="1">
        <v>11.972461336331607</v>
      </c>
      <c r="X36" s="1">
        <v>25.931445849737134</v>
      </c>
      <c r="Y36" s="1">
        <v>18.95195711270612</v>
      </c>
      <c r="Z36" s="1">
        <v>5.280583225463171</v>
      </c>
      <c r="AA36" s="1">
        <v>6.002084423645635</v>
      </c>
      <c r="AB36" s="1">
        <v>5.641330328440604</v>
      </c>
      <c r="AC36" s="1">
        <v>4.286715580765598</v>
      </c>
      <c r="AD36" s="1">
        <v>10.372563939948995</v>
      </c>
      <c r="AE36" s="1">
        <v>7.329639696881479</v>
      </c>
      <c r="AF36" s="1">
        <v>1.1469167997906893</v>
      </c>
      <c r="AG36" s="1">
        <v>1.401012103236064</v>
      </c>
      <c r="AH36" s="1">
        <v>1.273968483149432</v>
      </c>
      <c r="AI36" s="1">
        <v>4.025115387022875</v>
      </c>
      <c r="AJ36" s="1">
        <v>17.038552034686216</v>
      </c>
      <c r="AK36" s="1">
        <v>10.531830257231434</v>
      </c>
      <c r="AL36" s="1">
        <v>0.059711193357186554</v>
      </c>
      <c r="AM36" s="1">
        <v>0.09783043775771788</v>
      </c>
      <c r="AN36" s="1">
        <v>0.07877137207630518</v>
      </c>
      <c r="AO36" s="1">
        <v>1.2589138558121937</v>
      </c>
      <c r="AP36" s="1">
        <v>2.934315673364162</v>
      </c>
      <c r="AQ36" s="1">
        <v>2.0966147924664305</v>
      </c>
      <c r="AR36" s="1">
        <v>23.17825702904386</v>
      </c>
      <c r="AS36" s="1">
        <v>32.249901963271355</v>
      </c>
      <c r="AT36" s="1">
        <v>27.714079539683325</v>
      </c>
      <c r="AU36" s="1">
        <v>5.56918681246055</v>
      </c>
      <c r="AV36" s="1">
        <v>6.010691382225665</v>
      </c>
      <c r="AW36" s="1">
        <v>5.789939097343108</v>
      </c>
      <c r="AX36" s="1">
        <v>4.147689719286351</v>
      </c>
      <c r="AY36" s="1">
        <v>9.855987063847595</v>
      </c>
      <c r="AZ36" s="1">
        <v>7.001838367140463</v>
      </c>
      <c r="BA36" s="1">
        <v>1.5850672069917504</v>
      </c>
      <c r="BB36" s="1">
        <v>1.8573584965176249</v>
      </c>
      <c r="BC36" s="1">
        <v>1.7212128517546896</v>
      </c>
      <c r="BD36" s="1">
        <v>4.53417341753663</v>
      </c>
      <c r="BE36" s="1">
        <v>22.400164114191693</v>
      </c>
      <c r="BF36" s="1">
        <v>13.46716876586416</v>
      </c>
      <c r="BG36" s="1">
        <v>0.05821751541321019</v>
      </c>
      <c r="BH36" s="1">
        <v>0.0967869158138328</v>
      </c>
      <c r="BI36" s="1">
        <v>0.0775022591392352</v>
      </c>
      <c r="BJ36" s="1">
        <v>0.9329845284725988</v>
      </c>
      <c r="BK36" s="1">
        <v>1.7582296017792711</v>
      </c>
      <c r="BL36" s="1">
        <v>1.3456070895524432</v>
      </c>
      <c r="BM36" s="26">
        <v>20063.96269799753</v>
      </c>
      <c r="BN36" s="26">
        <v>36355.18364772833</v>
      </c>
      <c r="BO36" s="26">
        <v>28209.573176755384</v>
      </c>
      <c r="BP36" s="26">
        <v>355735.7246099099</v>
      </c>
      <c r="BQ36" s="26">
        <v>602933.9010994158</v>
      </c>
      <c r="BR36" s="26">
        <v>479334.81285122124</v>
      </c>
      <c r="BS36" s="1">
        <f t="shared" si="0"/>
        <v>7.290673529875843</v>
      </c>
      <c r="BT36" s="26">
        <v>119310877.99161474</v>
      </c>
      <c r="BU36" s="32">
        <v>119344935.82157245</v>
      </c>
      <c r="BV36" s="34">
        <f t="shared" si="1"/>
        <v>99.97146269364238</v>
      </c>
      <c r="BW36">
        <v>0</v>
      </c>
      <c r="BX36">
        <v>3396521.719476041</v>
      </c>
      <c r="BY36">
        <v>77582267.55726798</v>
      </c>
      <c r="BZ36">
        <v>33319468.001009915</v>
      </c>
      <c r="CA36">
        <v>1737401.16117465</v>
      </c>
      <c r="CB36">
        <v>5728427.219585813</v>
      </c>
      <c r="CC36">
        <v>0</v>
      </c>
      <c r="CD36">
        <v>0</v>
      </c>
      <c r="CE36" s="1">
        <v>0</v>
      </c>
      <c r="CF36" s="1">
        <v>2.8467829393684885</v>
      </c>
      <c r="CG36" s="1">
        <v>65.02530939611434</v>
      </c>
      <c r="CH36" s="1">
        <v>27.926596938924238</v>
      </c>
      <c r="CI36" s="1">
        <v>1.4561967780479796</v>
      </c>
      <c r="CJ36" s="1">
        <v>4.80126147423742</v>
      </c>
      <c r="CK36" s="1">
        <v>0</v>
      </c>
      <c r="CL36" s="1">
        <v>0</v>
      </c>
      <c r="CM36" s="1">
        <v>3.2547543343659355</v>
      </c>
      <c r="CN36" s="26">
        <f t="shared" si="2"/>
        <v>2394532.340518939</v>
      </c>
      <c r="CO36" s="26">
        <f t="shared" si="3"/>
        <v>43388070.592196174</v>
      </c>
      <c r="CP36" s="26">
        <f t="shared" si="4"/>
        <v>3366669.7003338234</v>
      </c>
      <c r="CQ36" s="27">
        <f t="shared" si="5"/>
        <v>3.5742916664885236</v>
      </c>
      <c r="CR36" s="27">
        <f t="shared" si="6"/>
        <v>5.866969971851711</v>
      </c>
      <c r="CS36" s="27">
        <f t="shared" si="7"/>
        <v>4.720645220239717</v>
      </c>
      <c r="CT36" s="28">
        <f t="shared" si="8"/>
        <v>10837744.14493532</v>
      </c>
      <c r="CU36" s="28">
        <f t="shared" si="9"/>
        <v>17789460.232666038</v>
      </c>
      <c r="CV36" s="28">
        <f t="shared" si="10"/>
        <v>14313645.854825249</v>
      </c>
      <c r="CW36">
        <f t="shared" si="11"/>
        <v>42455257223.01028</v>
      </c>
      <c r="CX36">
        <f t="shared" si="12"/>
        <v>71957107731.36009</v>
      </c>
      <c r="CY36">
        <f t="shared" si="13"/>
        <v>57206182476.774445</v>
      </c>
      <c r="CZ36" s="11">
        <v>141.925</v>
      </c>
      <c r="DA36" s="11">
        <v>9.97964</v>
      </c>
      <c r="DB36" s="27">
        <v>1.81</v>
      </c>
      <c r="DC36" s="27">
        <v>6.85</v>
      </c>
      <c r="DD36" s="27">
        <v>9.45</v>
      </c>
      <c r="DE36" s="27">
        <v>11.51</v>
      </c>
      <c r="DF36" s="27">
        <v>1.63</v>
      </c>
      <c r="DG36" s="27">
        <v>41.92</v>
      </c>
      <c r="DH36" s="27">
        <v>16.01</v>
      </c>
      <c r="DI36" s="27">
        <v>0</v>
      </c>
      <c r="DJ36" s="27">
        <v>0.1</v>
      </c>
      <c r="DK36" s="27">
        <v>8.12</v>
      </c>
      <c r="DL36" s="27">
        <v>0</v>
      </c>
      <c r="DM36" s="27">
        <v>2.44</v>
      </c>
      <c r="DN36" s="27">
        <v>0.07</v>
      </c>
      <c r="DO36" s="27">
        <v>0.1</v>
      </c>
      <c r="DP36" s="27">
        <v>2326.1</v>
      </c>
      <c r="DQ36" t="s">
        <v>202</v>
      </c>
      <c r="DR36" t="s">
        <v>195</v>
      </c>
      <c r="DS36" s="11">
        <v>1</v>
      </c>
      <c r="DT36">
        <v>1</v>
      </c>
      <c r="DU36">
        <f t="shared" si="14"/>
        <v>1</v>
      </c>
      <c r="DV36">
        <f t="shared" si="15"/>
        <v>0</v>
      </c>
      <c r="DW36">
        <f t="shared" si="16"/>
        <v>0</v>
      </c>
      <c r="DX36">
        <f t="shared" si="17"/>
        <v>1.460522</v>
      </c>
      <c r="DY36" s="11">
        <f t="shared" si="18"/>
        <v>174305.90435599463</v>
      </c>
      <c r="DZ36">
        <f t="shared" si="19"/>
        <v>174305.90435599463</v>
      </c>
      <c r="EA36">
        <f t="shared" si="20"/>
        <v>2394532.340518939</v>
      </c>
      <c r="EB36">
        <f t="shared" si="21"/>
        <v>43388070.592196174</v>
      </c>
      <c r="EC36">
        <f t="shared" si="22"/>
        <v>3366669.7003338234</v>
      </c>
      <c r="ED36" s="1">
        <f t="shared" si="23"/>
        <v>19.490563080763255</v>
      </c>
    </row>
    <row r="37" spans="1:134" ht="12.75">
      <c r="A37" s="6" t="s">
        <v>147</v>
      </c>
      <c r="B37" t="s">
        <v>6</v>
      </c>
      <c r="C37" s="1">
        <v>26.06491885347416</v>
      </c>
      <c r="D37" s="1">
        <v>18.89460883669269</v>
      </c>
      <c r="E37" s="1">
        <v>5.821485718861152</v>
      </c>
      <c r="F37" s="1">
        <v>6.575439362959113</v>
      </c>
      <c r="G37" s="1">
        <v>6.198462540910133</v>
      </c>
      <c r="H37" s="1">
        <v>6.808854849405762</v>
      </c>
      <c r="I37" s="1">
        <v>19.4687902109416</v>
      </c>
      <c r="J37" s="1">
        <v>13.138822530173682</v>
      </c>
      <c r="K37" s="1">
        <v>1.1200334670077208</v>
      </c>
      <c r="L37" s="1">
        <v>1.3095132541464103</v>
      </c>
      <c r="M37" s="1">
        <v>1.214773360577065</v>
      </c>
      <c r="N37" s="1">
        <v>2.7072036963894632</v>
      </c>
      <c r="O37" s="1">
        <v>9.013435437823965</v>
      </c>
      <c r="P37" s="1">
        <v>5.860319567106712</v>
      </c>
      <c r="Q37" s="1">
        <v>0.12025873003266158</v>
      </c>
      <c r="R37" s="1">
        <v>0.17709185043835066</v>
      </c>
      <c r="S37" s="1">
        <v>0.1486752902355061</v>
      </c>
      <c r="T37" s="1">
        <v>3.9049999261538813</v>
      </c>
      <c r="U37" s="1">
        <v>8.030512550938324</v>
      </c>
      <c r="V37" s="1">
        <v>5.9677562385461025</v>
      </c>
      <c r="W37" s="1">
        <v>11.443883169950173</v>
      </c>
      <c r="X37" s="1">
        <v>24.718918354548656</v>
      </c>
      <c r="Y37" s="1">
        <v>18.081399370882025</v>
      </c>
      <c r="Z37" s="1">
        <v>5.812611596401842</v>
      </c>
      <c r="AA37" s="1">
        <v>6.648799182086243</v>
      </c>
      <c r="AB37" s="1">
        <v>6.230705703318211</v>
      </c>
      <c r="AC37" s="1">
        <v>7.079106981403447</v>
      </c>
      <c r="AD37" s="1">
        <v>19.860352440130395</v>
      </c>
      <c r="AE37" s="1">
        <v>13.469729710766924</v>
      </c>
      <c r="AF37" s="1">
        <v>1.1481314514892187</v>
      </c>
      <c r="AG37" s="1">
        <v>1.3354180456347424</v>
      </c>
      <c r="AH37" s="1">
        <v>1.2417744402991826</v>
      </c>
      <c r="AI37" s="1">
        <v>3.2790062462952307</v>
      </c>
      <c r="AJ37" s="1">
        <v>12.39860916963372</v>
      </c>
      <c r="AK37" s="1">
        <v>7.838807707964473</v>
      </c>
      <c r="AL37" s="1">
        <v>0.11935233439798922</v>
      </c>
      <c r="AM37" s="1">
        <v>0.17670700434109224</v>
      </c>
      <c r="AN37" s="1">
        <v>0.1480290923076124</v>
      </c>
      <c r="AO37" s="1">
        <v>3.653458254120651</v>
      </c>
      <c r="AP37" s="1">
        <v>7.2841657660436825</v>
      </c>
      <c r="AQ37" s="1">
        <v>5.468811951807778</v>
      </c>
      <c r="AR37" s="1">
        <v>7.969846975771754</v>
      </c>
      <c r="AS37" s="1">
        <v>18.094281459081554</v>
      </c>
      <c r="AT37" s="1">
        <v>13.032064961868304</v>
      </c>
      <c r="AU37" s="1">
        <v>5.933369962814408</v>
      </c>
      <c r="AV37" s="1">
        <v>6.834235622603177</v>
      </c>
      <c r="AW37" s="1">
        <v>6.383802792708791</v>
      </c>
      <c r="AX37" s="1">
        <v>6.439753152868519</v>
      </c>
      <c r="AY37" s="1">
        <v>18.965770294751568</v>
      </c>
      <c r="AZ37" s="1">
        <v>12.702762579064576</v>
      </c>
      <c r="BA37" s="1">
        <v>1.224359554485029</v>
      </c>
      <c r="BB37" s="1">
        <v>1.4167477618029587</v>
      </c>
      <c r="BC37" s="1">
        <v>1.3205537649570862</v>
      </c>
      <c r="BD37" s="1">
        <v>4.405897992318835</v>
      </c>
      <c r="BE37" s="1">
        <v>19.00723136872339</v>
      </c>
      <c r="BF37" s="1">
        <v>11.706564680521112</v>
      </c>
      <c r="BG37" s="1">
        <v>0.10228271578802718</v>
      </c>
      <c r="BH37" s="1">
        <v>0.1502937391465952</v>
      </c>
      <c r="BI37" s="1">
        <v>0.12628833028061845</v>
      </c>
      <c r="BJ37" s="1">
        <v>2.363132789786929</v>
      </c>
      <c r="BK37" s="1">
        <v>4.737391699071003</v>
      </c>
      <c r="BL37" s="1">
        <v>3.5502622444289664</v>
      </c>
      <c r="BM37" s="26">
        <v>25847.632265684562</v>
      </c>
      <c r="BN37" s="26">
        <v>41072.94567203819</v>
      </c>
      <c r="BO37" s="26">
        <v>33460.2889682981</v>
      </c>
      <c r="BP37" s="26">
        <v>116297.12185978345</v>
      </c>
      <c r="BQ37" s="26">
        <v>278453.94171952095</v>
      </c>
      <c r="BR37" s="26">
        <v>197375.531788965</v>
      </c>
      <c r="BS37" s="1">
        <f t="shared" si="0"/>
        <v>13.096761421967335</v>
      </c>
      <c r="BT37" s="26">
        <v>29884786.765519217</v>
      </c>
      <c r="BU37" s="32">
        <v>29886463.3724</v>
      </c>
      <c r="BV37" s="34">
        <f t="shared" si="1"/>
        <v>99.99439007934832</v>
      </c>
      <c r="BW37">
        <v>103542.0891391</v>
      </c>
      <c r="BX37">
        <v>2553202.9210781995</v>
      </c>
      <c r="BY37">
        <v>23362018.14245122</v>
      </c>
      <c r="BZ37">
        <v>3341566.3036511005</v>
      </c>
      <c r="CA37">
        <v>567090.90528918</v>
      </c>
      <c r="CB37">
        <v>226953.54442700002</v>
      </c>
      <c r="CC37">
        <v>0</v>
      </c>
      <c r="CD37">
        <v>0</v>
      </c>
      <c r="CE37" s="1">
        <v>0.34647089822493193</v>
      </c>
      <c r="CF37" s="1">
        <v>8.543487163254786</v>
      </c>
      <c r="CG37" s="1">
        <v>78.17361497591843</v>
      </c>
      <c r="CH37" s="1">
        <v>11.181496223712621</v>
      </c>
      <c r="CI37" s="1">
        <v>1.8975906026657152</v>
      </c>
      <c r="CJ37" s="1">
        <v>0.7594283546598929</v>
      </c>
      <c r="CK37" s="1">
        <v>0</v>
      </c>
      <c r="CL37" s="1">
        <v>0</v>
      </c>
      <c r="CM37" s="1">
        <v>27.473810822074586</v>
      </c>
      <c r="CN37" s="26">
        <f t="shared" si="2"/>
        <v>772494.3149716461</v>
      </c>
      <c r="CO37" s="26">
        <f t="shared" si="3"/>
        <v>12275250.864239445</v>
      </c>
      <c r="CP37" s="26">
        <f t="shared" si="4"/>
        <v>1000009.7006809608</v>
      </c>
      <c r="CQ37" s="27">
        <f t="shared" si="5"/>
        <v>6.762345964856333</v>
      </c>
      <c r="CR37" s="27">
        <f t="shared" si="6"/>
        <v>9.973120048964706</v>
      </c>
      <c r="CS37" s="27">
        <f t="shared" si="7"/>
        <v>8.367721624943613</v>
      </c>
      <c r="CT37" s="28">
        <f t="shared" si="8"/>
        <v>5134720.655238205</v>
      </c>
      <c r="CU37" s="28">
        <f t="shared" si="9"/>
        <v>7572695.301116154</v>
      </c>
      <c r="CV37" s="28">
        <f t="shared" si="10"/>
        <v>6353699.335729591</v>
      </c>
      <c r="CW37">
        <f t="shared" si="11"/>
        <v>3475709672.7779574</v>
      </c>
      <c r="CX37">
        <f t="shared" si="12"/>
        <v>8322003530.100867</v>
      </c>
      <c r="CY37">
        <f t="shared" si="13"/>
        <v>5898856601.418874</v>
      </c>
      <c r="CZ37" s="11">
        <v>132.985</v>
      </c>
      <c r="DA37" s="11">
        <v>10.0028</v>
      </c>
      <c r="DB37" s="27">
        <v>1.72</v>
      </c>
      <c r="DC37" s="27">
        <v>11.88</v>
      </c>
      <c r="DD37" s="27">
        <v>2.23</v>
      </c>
      <c r="DE37" s="27">
        <v>54.08</v>
      </c>
      <c r="DF37" s="27">
        <v>0.2</v>
      </c>
      <c r="DG37" s="27">
        <v>10.55</v>
      </c>
      <c r="DH37" s="27">
        <v>15.07</v>
      </c>
      <c r="DI37" s="27">
        <v>0</v>
      </c>
      <c r="DJ37" s="27">
        <v>0.17</v>
      </c>
      <c r="DK37" s="27">
        <v>3.52</v>
      </c>
      <c r="DL37" s="27">
        <v>0</v>
      </c>
      <c r="DM37" s="27">
        <v>0.49</v>
      </c>
      <c r="DN37" s="27">
        <v>0.08</v>
      </c>
      <c r="DO37" s="27">
        <v>0.01</v>
      </c>
      <c r="DP37" s="27">
        <v>142.621</v>
      </c>
      <c r="DQ37" t="s">
        <v>198</v>
      </c>
      <c r="DR37" t="s">
        <v>199</v>
      </c>
      <c r="DS37" s="11">
        <v>1</v>
      </c>
      <c r="DT37">
        <v>1</v>
      </c>
      <c r="DU37">
        <f t="shared" si="14"/>
        <v>1</v>
      </c>
      <c r="DV37">
        <f t="shared" si="15"/>
        <v>0</v>
      </c>
      <c r="DW37">
        <f t="shared" si="16"/>
        <v>0</v>
      </c>
      <c r="DX37">
        <f t="shared" si="17"/>
        <v>1.4655284</v>
      </c>
      <c r="DY37" s="11">
        <f t="shared" si="18"/>
        <v>43799.46084781198</v>
      </c>
      <c r="DZ37">
        <f t="shared" si="19"/>
        <v>43799.46084781198</v>
      </c>
      <c r="EA37">
        <f t="shared" si="20"/>
        <v>772494.3149716461</v>
      </c>
      <c r="EB37">
        <f t="shared" si="21"/>
        <v>12275250.864239445</v>
      </c>
      <c r="EC37">
        <f t="shared" si="22"/>
        <v>1000009.7006809608</v>
      </c>
      <c r="ED37" s="1">
        <f t="shared" si="23"/>
        <v>4.772093580390305</v>
      </c>
    </row>
    <row r="38" spans="1:134" ht="12.75">
      <c r="A38" s="3" t="s">
        <v>148</v>
      </c>
      <c r="B38" t="s">
        <v>3</v>
      </c>
      <c r="C38" s="1">
        <v>25.04517462986939</v>
      </c>
      <c r="D38" s="1">
        <v>15.053376361336195</v>
      </c>
      <c r="E38" s="1">
        <v>5.1</v>
      </c>
      <c r="F38" s="1">
        <v>5.999440199156336</v>
      </c>
      <c r="G38" s="1">
        <v>5.549720099578168</v>
      </c>
      <c r="H38" s="1">
        <v>4.974006148087795</v>
      </c>
      <c r="I38" s="1">
        <v>9.988803983126726</v>
      </c>
      <c r="J38" s="1">
        <v>7.481405065607261</v>
      </c>
      <c r="K38" s="1">
        <v>0.8497361558571149</v>
      </c>
      <c r="L38" s="1">
        <v>1.099848116025848</v>
      </c>
      <c r="M38" s="1">
        <v>0.9747921359414814</v>
      </c>
      <c r="N38" s="1">
        <v>2.0143013917432655</v>
      </c>
      <c r="O38" s="1">
        <v>6.051062512620025</v>
      </c>
      <c r="P38" s="1">
        <v>4.032681952181645</v>
      </c>
      <c r="Q38" s="1">
        <v>0.06009034925973879</v>
      </c>
      <c r="R38" s="1">
        <v>0.10001996190270977</v>
      </c>
      <c r="S38" s="1">
        <v>0.0800551555812243</v>
      </c>
      <c r="T38" s="1">
        <v>1.032468448932493</v>
      </c>
      <c r="U38" s="1">
        <v>3.0597381274825444</v>
      </c>
      <c r="V38" s="1">
        <v>2.0461032882075187</v>
      </c>
      <c r="W38" s="1">
        <v>13.351585023611896</v>
      </c>
      <c r="X38" s="1">
        <v>30.019180777957185</v>
      </c>
      <c r="Y38" s="1">
        <v>21.68538787479069</v>
      </c>
      <c r="Z38" s="1">
        <v>5.266823313114138</v>
      </c>
      <c r="AA38" s="1">
        <v>5.999440199156336</v>
      </c>
      <c r="AB38" s="1">
        <v>5.633126782129089</v>
      </c>
      <c r="AC38" s="1">
        <v>4.974006148087795</v>
      </c>
      <c r="AD38" s="1">
        <v>9.980645645736498</v>
      </c>
      <c r="AE38" s="1">
        <v>7.477325896912147</v>
      </c>
      <c r="AF38" s="1">
        <v>1.1334713454440595</v>
      </c>
      <c r="AG38" s="1">
        <v>1.3999527027244065</v>
      </c>
      <c r="AH38" s="1">
        <v>1.2667169980903812</v>
      </c>
      <c r="AI38" s="1">
        <v>1.3843187995343316</v>
      </c>
      <c r="AJ38" s="1">
        <v>4.259003003872568</v>
      </c>
      <c r="AK38" s="1">
        <v>2.8216559276973014</v>
      </c>
      <c r="AL38" s="1">
        <v>0.05990574143678293</v>
      </c>
      <c r="AM38" s="1">
        <v>0.09984829337599188</v>
      </c>
      <c r="AN38" s="1">
        <v>0.0798770174063874</v>
      </c>
      <c r="AO38" s="1">
        <v>0.8656451358183559</v>
      </c>
      <c r="AP38" s="1">
        <v>2.39449440738585</v>
      </c>
      <c r="AQ38" s="1">
        <v>1.6300697716021026</v>
      </c>
      <c r="AR38" s="1">
        <v>29.931608833241977</v>
      </c>
      <c r="AS38" s="1">
        <v>39.96719307413278</v>
      </c>
      <c r="AT38" s="1">
        <v>34.94940095368737</v>
      </c>
      <c r="AU38" s="1">
        <v>5.599440199156337</v>
      </c>
      <c r="AV38" s="1">
        <v>5.999440199156336</v>
      </c>
      <c r="AW38" s="1">
        <v>5.799440199156336</v>
      </c>
      <c r="AX38" s="1">
        <v>4.974006148087795</v>
      </c>
      <c r="AY38" s="1">
        <v>9.972487308346272</v>
      </c>
      <c r="AZ38" s="1">
        <v>7.473246728217033</v>
      </c>
      <c r="BA38" s="1">
        <v>1.6986443273200231</v>
      </c>
      <c r="BB38" s="1">
        <v>1.9981244502817792</v>
      </c>
      <c r="BC38" s="1">
        <v>1.8483843888009013</v>
      </c>
      <c r="BD38" s="1">
        <v>0.08929578525585606</v>
      </c>
      <c r="BE38" s="1">
        <v>0.48999697703497264</v>
      </c>
      <c r="BF38" s="1">
        <v>0.2896463811454143</v>
      </c>
      <c r="BG38" s="1">
        <v>0.05980324520157563</v>
      </c>
      <c r="BH38" s="1">
        <v>0.0997624535146245</v>
      </c>
      <c r="BI38" s="1">
        <v>0.07978284935810007</v>
      </c>
      <c r="BJ38" s="1">
        <v>0.5330282497761565</v>
      </c>
      <c r="BK38" s="1">
        <v>1.066056499552313</v>
      </c>
      <c r="BL38" s="1">
        <v>0.7995423746642348</v>
      </c>
      <c r="BM38" s="26">
        <v>17185.099047201726</v>
      </c>
      <c r="BN38" s="26">
        <v>35223.30984316878</v>
      </c>
      <c r="BO38" s="26">
        <v>26204.204450159257</v>
      </c>
      <c r="BP38" s="26">
        <v>455361.82027879934</v>
      </c>
      <c r="BQ38" s="26">
        <v>756294.3452696453</v>
      </c>
      <c r="BR38" s="26">
        <v>605828.0827692483</v>
      </c>
      <c r="BS38" s="1">
        <f t="shared" si="0"/>
        <v>7.476510063173124</v>
      </c>
      <c r="BT38" s="26">
        <v>2339962.091735432</v>
      </c>
      <c r="BU38" s="32">
        <v>2337494.78229</v>
      </c>
      <c r="BV38" s="34">
        <f t="shared" si="1"/>
        <v>100.10555358087323</v>
      </c>
      <c r="BW38">
        <v>0</v>
      </c>
      <c r="BX38">
        <v>0</v>
      </c>
      <c r="BY38">
        <v>2327797.166116883</v>
      </c>
      <c r="BZ38">
        <v>9545.10011236</v>
      </c>
      <c r="CA38">
        <v>2619.8255061890004</v>
      </c>
      <c r="CB38">
        <v>0</v>
      </c>
      <c r="CC38">
        <v>0</v>
      </c>
      <c r="CD38">
        <v>0</v>
      </c>
      <c r="CE38" s="1">
        <v>0</v>
      </c>
      <c r="CF38" s="1">
        <v>0</v>
      </c>
      <c r="CG38" s="1">
        <v>99.4801229617559</v>
      </c>
      <c r="CH38" s="1">
        <v>0.4079168695113723</v>
      </c>
      <c r="CI38" s="1">
        <v>0.11196016873273396</v>
      </c>
      <c r="CJ38" s="1">
        <v>0</v>
      </c>
      <c r="CK38" s="1">
        <v>0</v>
      </c>
      <c r="CL38" s="1">
        <v>0</v>
      </c>
      <c r="CM38" s="1">
        <v>0.11196016873273394</v>
      </c>
      <c r="CN38" s="26">
        <f t="shared" si="2"/>
        <v>40170.07935597088</v>
      </c>
      <c r="CO38" s="26">
        <f t="shared" si="3"/>
        <v>823343.0297339102</v>
      </c>
      <c r="CP38" s="26">
        <f t="shared" si="4"/>
        <v>61252.191176307664</v>
      </c>
      <c r="CQ38" s="27">
        <f t="shared" si="5"/>
        <v>3.594099870437471</v>
      </c>
      <c r="CR38" s="27">
        <f t="shared" si="6"/>
        <v>5.990897468207311</v>
      </c>
      <c r="CS38" s="27">
        <f t="shared" si="7"/>
        <v>4.7924986693223905</v>
      </c>
      <c r="CT38" s="28">
        <f t="shared" si="8"/>
        <v>213444.8601162793</v>
      </c>
      <c r="CU38" s="28">
        <f t="shared" si="9"/>
        <v>355784.8468792927</v>
      </c>
      <c r="CV38" s="28">
        <f t="shared" si="10"/>
        <v>284614.853497786</v>
      </c>
      <c r="CW38">
        <f t="shared" si="11"/>
        <v>1064405878.9557701</v>
      </c>
      <c r="CX38">
        <f t="shared" si="12"/>
        <v>1767834085.9432278</v>
      </c>
      <c r="CY38">
        <f t="shared" si="13"/>
        <v>1416119982.4378722</v>
      </c>
      <c r="CZ38" s="11">
        <v>111.759</v>
      </c>
      <c r="DA38" s="11">
        <v>9.91895</v>
      </c>
      <c r="DB38" s="27">
        <v>0</v>
      </c>
      <c r="DC38" s="27">
        <v>1.04</v>
      </c>
      <c r="DD38" s="27">
        <v>12.56</v>
      </c>
      <c r="DE38" s="27">
        <v>6.32</v>
      </c>
      <c r="DF38" s="27">
        <v>0</v>
      </c>
      <c r="DG38" s="27">
        <v>65.29</v>
      </c>
      <c r="DH38" s="27">
        <v>12.29</v>
      </c>
      <c r="DI38" s="27">
        <v>0</v>
      </c>
      <c r="DJ38" s="27">
        <v>0.04</v>
      </c>
      <c r="DK38" s="27">
        <v>1.93</v>
      </c>
      <c r="DL38" s="27">
        <v>0</v>
      </c>
      <c r="DM38" s="27">
        <v>0.5</v>
      </c>
      <c r="DN38" s="27">
        <v>0.04</v>
      </c>
      <c r="DO38" s="27">
        <v>0</v>
      </c>
      <c r="DP38" s="27">
        <v>107.813</v>
      </c>
      <c r="DQ38" t="s">
        <v>194</v>
      </c>
      <c r="DR38" t="s">
        <v>195</v>
      </c>
      <c r="DS38" s="11">
        <v>1</v>
      </c>
      <c r="DT38">
        <v>1</v>
      </c>
      <c r="DU38">
        <f t="shared" si="14"/>
        <v>1</v>
      </c>
      <c r="DV38">
        <f t="shared" si="15"/>
        <v>0</v>
      </c>
      <c r="DW38">
        <f t="shared" si="16"/>
        <v>0</v>
      </c>
      <c r="DX38">
        <f t="shared" si="17"/>
        <v>1.47741496</v>
      </c>
      <c r="DY38" s="11">
        <f t="shared" si="18"/>
        <v>3453.449760277189</v>
      </c>
      <c r="DZ38">
        <f t="shared" si="19"/>
        <v>3453.449760277189</v>
      </c>
      <c r="EA38">
        <f t="shared" si="20"/>
        <v>40170.07935597088</v>
      </c>
      <c r="EB38">
        <f t="shared" si="21"/>
        <v>823343.0297339102</v>
      </c>
      <c r="EC38">
        <f t="shared" si="22"/>
        <v>61252.191176307664</v>
      </c>
      <c r="ED38" s="1">
        <f t="shared" si="23"/>
        <v>46.12331151147111</v>
      </c>
    </row>
    <row r="39" spans="1:170" ht="12.75">
      <c r="A39" s="7" t="s">
        <v>149</v>
      </c>
      <c r="B39" t="s">
        <v>5</v>
      </c>
      <c r="C39" s="1">
        <v>36.915689730739466</v>
      </c>
      <c r="D39" s="1">
        <v>27.271195930558605</v>
      </c>
      <c r="E39" s="1">
        <v>5.743157026323021</v>
      </c>
      <c r="F39" s="1">
        <v>6.37478052533334</v>
      </c>
      <c r="G39" s="1">
        <v>6.058968775828182</v>
      </c>
      <c r="H39" s="1">
        <v>4.691438244282035</v>
      </c>
      <c r="I39" s="1">
        <v>12.810573225570375</v>
      </c>
      <c r="J39" s="1">
        <v>8.751005734926204</v>
      </c>
      <c r="K39" s="1">
        <v>1.0087651217264102</v>
      </c>
      <c r="L39" s="1">
        <v>1.21720239512318</v>
      </c>
      <c r="M39" s="1">
        <v>1.1129837584247955</v>
      </c>
      <c r="N39" s="1">
        <v>3.907350001698161</v>
      </c>
      <c r="O39" s="1">
        <v>13.02450000566054</v>
      </c>
      <c r="P39" s="1">
        <v>8.465925003679352</v>
      </c>
      <c r="Q39" s="1">
        <v>0.11604594903548118</v>
      </c>
      <c r="R39" s="1">
        <v>0.17886272480314586</v>
      </c>
      <c r="S39" s="1">
        <v>0.1474543369193135</v>
      </c>
      <c r="T39" s="1">
        <v>2.7584949861680457</v>
      </c>
      <c r="U39" s="1">
        <v>6.492515615272478</v>
      </c>
      <c r="V39" s="1">
        <v>4.625505300720262</v>
      </c>
      <c r="W39" s="1">
        <v>7.427781892288541</v>
      </c>
      <c r="X39" s="1">
        <v>16.199327489140952</v>
      </c>
      <c r="Y39" s="1">
        <v>11.81355474547091</v>
      </c>
      <c r="Z39" s="1">
        <v>5.974072641388581</v>
      </c>
      <c r="AA39" s="1">
        <v>6.633031833956563</v>
      </c>
      <c r="AB39" s="1">
        <v>6.303552446024494</v>
      </c>
      <c r="AC39" s="1">
        <v>4.7362332343253275</v>
      </c>
      <c r="AD39" s="1">
        <v>12.968022953173215</v>
      </c>
      <c r="AE39" s="1">
        <v>8.85212809374927</v>
      </c>
      <c r="AF39" s="1">
        <v>1.263202777377164</v>
      </c>
      <c r="AG39" s="1">
        <v>1.4679648415524893</v>
      </c>
      <c r="AH39" s="1">
        <v>1.365583325372315</v>
      </c>
      <c r="AI39" s="1">
        <v>10.462034021948442</v>
      </c>
      <c r="AJ39" s="1">
        <v>50.63321594794679</v>
      </c>
      <c r="AK39" s="1">
        <v>30.547624984947618</v>
      </c>
      <c r="AL39" s="1">
        <v>0.08765350981385923</v>
      </c>
      <c r="AM39" s="1">
        <v>0.14267832643191586</v>
      </c>
      <c r="AN39" s="1">
        <v>0.11517003485043871</v>
      </c>
      <c r="AO39" s="1">
        <v>2.2324704071737616</v>
      </c>
      <c r="AP39" s="1">
        <v>4.361940796535413</v>
      </c>
      <c r="AQ39" s="1">
        <v>3.2972046585716805</v>
      </c>
      <c r="AR39" s="1">
        <v>4.3796509273576065</v>
      </c>
      <c r="AS39" s="1">
        <v>13.18012735935144</v>
      </c>
      <c r="AT39" s="1">
        <v>8.77988899132997</v>
      </c>
      <c r="AU39" s="1">
        <v>6.1182958646936765</v>
      </c>
      <c r="AV39" s="1">
        <v>6.771080568365614</v>
      </c>
      <c r="AW39" s="1">
        <v>6.444688216529645</v>
      </c>
      <c r="AX39" s="1">
        <v>4.445779752028467</v>
      </c>
      <c r="AY39" s="1">
        <v>12.01641225310831</v>
      </c>
      <c r="AZ39" s="1">
        <v>8.231095850543834</v>
      </c>
      <c r="BA39" s="1">
        <v>1.365091250684429</v>
      </c>
      <c r="BB39" s="1">
        <v>1.576213900821938</v>
      </c>
      <c r="BC39" s="1">
        <v>1.4706525757531834</v>
      </c>
      <c r="BD39" s="1">
        <v>12.399682454413545</v>
      </c>
      <c r="BE39" s="1">
        <v>61.70665662131454</v>
      </c>
      <c r="BF39" s="1">
        <v>37.05316953786404</v>
      </c>
      <c r="BG39" s="1">
        <v>0.07180110574298029</v>
      </c>
      <c r="BH39" s="1">
        <v>0.11584469812791882</v>
      </c>
      <c r="BI39" s="1">
        <v>0.09382290193544958</v>
      </c>
      <c r="BJ39" s="1">
        <v>1.574885737322955</v>
      </c>
      <c r="BK39" s="1">
        <v>3.065161158872019</v>
      </c>
      <c r="BL39" s="1">
        <v>2.320023448097487</v>
      </c>
      <c r="BM39" s="26">
        <v>23776.04640398758</v>
      </c>
      <c r="BN39" s="26">
        <v>44309.79134731363</v>
      </c>
      <c r="BO39" s="26">
        <v>34042.91887707798</v>
      </c>
      <c r="BP39" s="26">
        <v>116438.47798514522</v>
      </c>
      <c r="BQ39" s="26">
        <v>304688.3457518552</v>
      </c>
      <c r="BR39" s="26">
        <v>210563.41186898423</v>
      </c>
      <c r="BS39" s="1">
        <f t="shared" si="0"/>
        <v>8.583490724702482</v>
      </c>
      <c r="BT39" s="26">
        <v>27783523.581254013</v>
      </c>
      <c r="BU39" s="32">
        <v>27781253.01</v>
      </c>
      <c r="BV39" s="34">
        <f t="shared" si="1"/>
        <v>100.00817303399955</v>
      </c>
      <c r="BW39">
        <v>0</v>
      </c>
      <c r="BX39">
        <v>805314.36579</v>
      </c>
      <c r="BY39">
        <v>24721228.447275907</v>
      </c>
      <c r="BZ39">
        <v>1813531.9690652003</v>
      </c>
      <c r="CA39">
        <v>202115.67394639997</v>
      </c>
      <c r="CB39">
        <v>773526.1742485</v>
      </c>
      <c r="CC39">
        <v>0</v>
      </c>
      <c r="CD39">
        <v>0</v>
      </c>
      <c r="CE39" s="1">
        <v>0</v>
      </c>
      <c r="CF39" s="1">
        <v>2.8985321585825004</v>
      </c>
      <c r="CG39" s="1">
        <v>88.97801740293198</v>
      </c>
      <c r="CH39" s="1">
        <v>6.527364910219016</v>
      </c>
      <c r="CI39" s="1">
        <v>0.7274659506570673</v>
      </c>
      <c r="CJ39" s="1">
        <v>2.784118335409446</v>
      </c>
      <c r="CK39" s="1">
        <v>0</v>
      </c>
      <c r="CL39" s="1">
        <v>0</v>
      </c>
      <c r="CM39" s="1">
        <v>26.030436451370317</v>
      </c>
      <c r="CN39" s="26">
        <f t="shared" si="2"/>
        <v>660528.3607266797</v>
      </c>
      <c r="CO39" s="26">
        <f t="shared" si="3"/>
        <v>12309815.242400289</v>
      </c>
      <c r="CP39" s="26">
        <f t="shared" si="4"/>
        <v>945754.9425230086</v>
      </c>
      <c r="CQ39" s="27">
        <f t="shared" si="5"/>
        <v>5.219462161789923</v>
      </c>
      <c r="CR39" s="27">
        <f t="shared" si="6"/>
        <v>8.350905287073783</v>
      </c>
      <c r="CS39" s="27">
        <f t="shared" si="7"/>
        <v>6.785282525893081</v>
      </c>
      <c r="CT39" s="28">
        <f t="shared" si="8"/>
        <v>3684024.3621140094</v>
      </c>
      <c r="CU39" s="28">
        <f t="shared" si="9"/>
        <v>5894273.6951916525</v>
      </c>
      <c r="CV39" s="28">
        <f t="shared" si="10"/>
        <v>4789218.765146533</v>
      </c>
      <c r="CW39">
        <f t="shared" si="11"/>
        <v>3234806817.004635</v>
      </c>
      <c r="CX39">
        <f t="shared" si="12"/>
        <v>8464624022.530647</v>
      </c>
      <c r="CY39">
        <f t="shared" si="13"/>
        <v>5849715419.781088</v>
      </c>
      <c r="CZ39" s="11">
        <v>121.692</v>
      </c>
      <c r="DA39" s="11">
        <v>7.93059</v>
      </c>
      <c r="DB39" s="27">
        <v>4.83</v>
      </c>
      <c r="DC39" s="27">
        <v>13.74</v>
      </c>
      <c r="DD39" s="27">
        <v>4.62</v>
      </c>
      <c r="DE39" s="27">
        <v>20.92</v>
      </c>
      <c r="DF39" s="27">
        <v>0.54</v>
      </c>
      <c r="DG39" s="27">
        <v>36.87</v>
      </c>
      <c r="DH39" s="27">
        <v>12.42</v>
      </c>
      <c r="DI39" s="27">
        <v>0</v>
      </c>
      <c r="DJ39" s="27">
        <v>0.08</v>
      </c>
      <c r="DK39" s="27">
        <v>4.75</v>
      </c>
      <c r="DL39" s="27">
        <v>0</v>
      </c>
      <c r="DM39" s="27">
        <v>1.13</v>
      </c>
      <c r="DN39" s="27">
        <v>0.01</v>
      </c>
      <c r="DO39" s="27">
        <v>0.09</v>
      </c>
      <c r="DP39" s="27">
        <v>9.51679</v>
      </c>
      <c r="DQ39" t="s">
        <v>198</v>
      </c>
      <c r="DR39" t="s">
        <v>199</v>
      </c>
      <c r="DS39" s="11">
        <v>1</v>
      </c>
      <c r="DT39">
        <v>1</v>
      </c>
      <c r="DU39">
        <f t="shared" si="14"/>
        <v>1</v>
      </c>
      <c r="DV39">
        <f t="shared" si="15"/>
        <v>0</v>
      </c>
      <c r="DW39">
        <f t="shared" si="16"/>
        <v>0</v>
      </c>
      <c r="DX39">
        <f t="shared" si="17"/>
        <v>1.4718524800000001</v>
      </c>
      <c r="DY39" s="11">
        <f t="shared" si="18"/>
        <v>40889.90614027597</v>
      </c>
      <c r="DZ39">
        <f t="shared" si="19"/>
        <v>40889.90614027597</v>
      </c>
      <c r="EA39">
        <f t="shared" si="20"/>
        <v>660528.3607266797</v>
      </c>
      <c r="EB39">
        <f t="shared" si="21"/>
        <v>12309815.242400289</v>
      </c>
      <c r="EC39">
        <f t="shared" si="22"/>
        <v>945754.9425230086</v>
      </c>
      <c r="ED39" s="1">
        <f t="shared" si="23"/>
        <v>0.3425615826821916</v>
      </c>
      <c r="EE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43"/>
      <c r="EV39" s="11"/>
      <c r="EW39" s="11"/>
      <c r="EX39" s="11"/>
      <c r="EY39" s="11"/>
      <c r="EZ39" s="11"/>
      <c r="FA39" s="11"/>
      <c r="FB39" s="43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</row>
    <row r="40" spans="1:134" ht="12.75">
      <c r="A40" s="3" t="s">
        <v>150</v>
      </c>
      <c r="B40" t="s">
        <v>2</v>
      </c>
      <c r="C40" s="1">
        <v>23.234617474583906</v>
      </c>
      <c r="D40" s="1">
        <v>14.041801717840602</v>
      </c>
      <c r="E40" s="1">
        <v>5.233177195863358</v>
      </c>
      <c r="F40" s="1">
        <v>6.165524289725349</v>
      </c>
      <c r="G40" s="1">
        <v>5.699350742794354</v>
      </c>
      <c r="H40" s="1">
        <v>5.152121044486027</v>
      </c>
      <c r="I40" s="1">
        <v>11.192290385614069</v>
      </c>
      <c r="J40" s="1">
        <v>8.172205715050046</v>
      </c>
      <c r="K40" s="1">
        <v>0.9141072142487727</v>
      </c>
      <c r="L40" s="1">
        <v>1.156221814310039</v>
      </c>
      <c r="M40" s="1">
        <v>1.0351645142794057</v>
      </c>
      <c r="N40" s="1">
        <v>1.8109298357543089</v>
      </c>
      <c r="O40" s="1">
        <v>5.465016251687692</v>
      </c>
      <c r="P40" s="1">
        <v>3.637973043721</v>
      </c>
      <c r="Q40" s="1">
        <v>0.0599497924094647</v>
      </c>
      <c r="R40" s="1">
        <v>0.1000886101846062</v>
      </c>
      <c r="S40" s="1">
        <v>0.08001920129703549</v>
      </c>
      <c r="T40" s="1">
        <v>1.0349153216295233</v>
      </c>
      <c r="U40" s="1">
        <v>2.9287974559340557</v>
      </c>
      <c r="V40" s="1">
        <v>1.98185638878179</v>
      </c>
      <c r="W40" s="1">
        <v>11.967610248856387</v>
      </c>
      <c r="X40" s="1">
        <v>27.472082416467355</v>
      </c>
      <c r="Y40" s="1">
        <v>19.71985061828588</v>
      </c>
      <c r="Z40" s="1">
        <v>5.37655190935083</v>
      </c>
      <c r="AA40" s="1">
        <v>6.165524289725349</v>
      </c>
      <c r="AB40" s="1">
        <v>5.771033798382709</v>
      </c>
      <c r="AC40" s="1">
        <v>5.152121044486027</v>
      </c>
      <c r="AD40" s="1">
        <v>11.192290385614069</v>
      </c>
      <c r="AE40" s="1">
        <v>8.172205715050046</v>
      </c>
      <c r="AF40" s="1">
        <v>1.157059916331963</v>
      </c>
      <c r="AG40" s="1">
        <v>1.4134110362873455</v>
      </c>
      <c r="AH40" s="1">
        <v>1.2852397619336604</v>
      </c>
      <c r="AI40" s="1">
        <v>1.2542978275936572</v>
      </c>
      <c r="AJ40" s="1">
        <v>3.8507431572744544</v>
      </c>
      <c r="AK40" s="1">
        <v>2.5525162068100493</v>
      </c>
      <c r="AL40" s="1">
        <v>0.0599497924094647</v>
      </c>
      <c r="AM40" s="1">
        <v>0.1000886101846062</v>
      </c>
      <c r="AN40" s="1">
        <v>0.08001920129703549</v>
      </c>
      <c r="AO40" s="1">
        <v>0.8795008420629069</v>
      </c>
      <c r="AP40" s="1">
        <v>2.3312276721366465</v>
      </c>
      <c r="AQ40" s="1">
        <v>1.6053642570997764</v>
      </c>
      <c r="AR40" s="1">
        <v>26.253026459939164</v>
      </c>
      <c r="AS40" s="1">
        <v>35.8622949563322</v>
      </c>
      <c r="AT40" s="1">
        <v>31.057661347082906</v>
      </c>
      <c r="AU40" s="1">
        <v>5.663292734015005</v>
      </c>
      <c r="AV40" s="1">
        <v>6.165524289725349</v>
      </c>
      <c r="AW40" s="1">
        <v>5.914408511870177</v>
      </c>
      <c r="AX40" s="1">
        <v>5.152121044486027</v>
      </c>
      <c r="AY40" s="1">
        <v>11.192290385614069</v>
      </c>
      <c r="AZ40" s="1">
        <v>8.172205715050046</v>
      </c>
      <c r="BA40" s="1">
        <v>1.6429739228091071</v>
      </c>
      <c r="BB40" s="1">
        <v>1.9277894491792087</v>
      </c>
      <c r="BC40" s="1">
        <v>1.7853816859941578</v>
      </c>
      <c r="BD40" s="1">
        <v>0.14102520896159207</v>
      </c>
      <c r="BE40" s="1">
        <v>0.6221969373852311</v>
      </c>
      <c r="BF40" s="1">
        <v>0.38161107317341164</v>
      </c>
      <c r="BG40" s="1">
        <v>0.059045043141428166</v>
      </c>
      <c r="BH40" s="1">
        <v>0.09827783375408675</v>
      </c>
      <c r="BI40" s="1">
        <v>0.07866207739498067</v>
      </c>
      <c r="BJ40" s="1">
        <v>0.5475008297913139</v>
      </c>
      <c r="BK40" s="1">
        <v>1.0937386738487884</v>
      </c>
      <c r="BL40" s="1">
        <v>0.820619751820051</v>
      </c>
      <c r="BM40" s="26">
        <v>17245.16832457796</v>
      </c>
      <c r="BN40" s="26">
        <v>34676.0052970165</v>
      </c>
      <c r="BO40" s="26">
        <v>25960.58681508286</v>
      </c>
      <c r="BP40" s="26">
        <v>401874.171571321</v>
      </c>
      <c r="BQ40" s="26">
        <v>684161.7869209738</v>
      </c>
      <c r="BR40" s="26">
        <v>543017.9792418618</v>
      </c>
      <c r="BS40" s="1">
        <f t="shared" si="0"/>
        <v>8.172205715050046</v>
      </c>
      <c r="BT40" s="26">
        <v>1695865.4793439603</v>
      </c>
      <c r="BU40" s="32">
        <v>1693174.37141</v>
      </c>
      <c r="BV40" s="34">
        <f t="shared" si="1"/>
        <v>100.1589386172742</v>
      </c>
      <c r="BW40">
        <v>0</v>
      </c>
      <c r="BX40">
        <v>18273.802629</v>
      </c>
      <c r="BY40">
        <v>1453568.36191248</v>
      </c>
      <c r="BZ40">
        <v>221981.53243518004</v>
      </c>
      <c r="CA40">
        <v>2041.7823673</v>
      </c>
      <c r="CB40">
        <v>0</v>
      </c>
      <c r="CC40">
        <v>0</v>
      </c>
      <c r="CD40">
        <v>0</v>
      </c>
      <c r="CE40" s="1">
        <v>0</v>
      </c>
      <c r="CF40" s="1">
        <v>1.077550245086017</v>
      </c>
      <c r="CG40" s="1">
        <v>85.71248012400063</v>
      </c>
      <c r="CH40" s="1">
        <v>13.089571970121877</v>
      </c>
      <c r="CI40" s="1">
        <v>0.1203976607914595</v>
      </c>
      <c r="CJ40" s="1">
        <v>0</v>
      </c>
      <c r="CK40" s="1">
        <v>0</v>
      </c>
      <c r="CL40" s="1">
        <v>0</v>
      </c>
      <c r="CM40" s="1">
        <v>1.1979479058774765</v>
      </c>
      <c r="CN40" s="26">
        <f t="shared" si="2"/>
        <v>29199.07703782693</v>
      </c>
      <c r="CO40" s="26">
        <f t="shared" si="3"/>
        <v>587125.2347178573</v>
      </c>
      <c r="CP40" s="26">
        <f t="shared" si="4"/>
        <v>43955.80026206265</v>
      </c>
      <c r="CQ40" s="27">
        <f t="shared" si="5"/>
        <v>3.5752735621350054</v>
      </c>
      <c r="CR40" s="27">
        <f t="shared" si="6"/>
        <v>5.9618579767439055</v>
      </c>
      <c r="CS40" s="27">
        <f t="shared" si="7"/>
        <v>4.768581104172814</v>
      </c>
      <c r="CT40" s="28">
        <f t="shared" si="8"/>
        <v>153799.83653929696</v>
      </c>
      <c r="CU40" s="28">
        <f t="shared" si="9"/>
        <v>256465.0694158805</v>
      </c>
      <c r="CV40" s="28">
        <f t="shared" si="10"/>
        <v>205133.1126416516</v>
      </c>
      <c r="CW40">
        <f t="shared" si="11"/>
        <v>680443047.8361859</v>
      </c>
      <c r="CX40">
        <f t="shared" si="12"/>
        <v>1158405203.5126622</v>
      </c>
      <c r="CY40">
        <f t="shared" si="13"/>
        <v>919424125.6671679</v>
      </c>
      <c r="CZ40" s="11">
        <v>80.9395</v>
      </c>
      <c r="DA40" s="11">
        <v>5.39805</v>
      </c>
      <c r="DB40" s="27">
        <v>0.37</v>
      </c>
      <c r="DC40" s="27">
        <v>6.38</v>
      </c>
      <c r="DD40" s="27">
        <v>2.71</v>
      </c>
      <c r="DE40" s="27">
        <v>39.5</v>
      </c>
      <c r="DF40" s="27">
        <v>0</v>
      </c>
      <c r="DG40" s="27">
        <v>25.2</v>
      </c>
      <c r="DH40" s="27">
        <v>10.69</v>
      </c>
      <c r="DI40" s="27">
        <v>0</v>
      </c>
      <c r="DJ40" s="27">
        <v>0.27</v>
      </c>
      <c r="DK40" s="27">
        <v>14.35</v>
      </c>
      <c r="DL40" s="27">
        <v>0</v>
      </c>
      <c r="DM40" s="27">
        <v>0.37</v>
      </c>
      <c r="DN40" s="27">
        <v>0.16</v>
      </c>
      <c r="DO40" s="27">
        <v>0</v>
      </c>
      <c r="DP40" s="27">
        <v>17.0534</v>
      </c>
      <c r="DQ40" t="s">
        <v>194</v>
      </c>
      <c r="DR40" t="s">
        <v>195</v>
      </c>
      <c r="DS40" s="11">
        <v>1</v>
      </c>
      <c r="DT40">
        <v>1</v>
      </c>
      <c r="DU40">
        <f t="shared" si="14"/>
        <v>1</v>
      </c>
      <c r="DV40">
        <f t="shared" si="15"/>
        <v>0</v>
      </c>
      <c r="DW40">
        <f t="shared" si="16"/>
        <v>0</v>
      </c>
      <c r="DX40">
        <f t="shared" si="17"/>
        <v>1.4946738800000001</v>
      </c>
      <c r="DY40" s="11">
        <f t="shared" si="18"/>
        <v>2530.743507231946</v>
      </c>
      <c r="DZ40">
        <f t="shared" si="19"/>
        <v>2530.743507231946</v>
      </c>
      <c r="EA40">
        <f t="shared" si="20"/>
        <v>29199.07703782693</v>
      </c>
      <c r="EB40">
        <f t="shared" si="21"/>
        <v>587125.2347178573</v>
      </c>
      <c r="EC40">
        <f t="shared" si="22"/>
        <v>43955.80026206265</v>
      </c>
      <c r="ED40" s="1">
        <f t="shared" si="23"/>
        <v>10.071851008351073</v>
      </c>
    </row>
    <row r="41" spans="1:134" ht="12.75">
      <c r="A41" s="3" t="s">
        <v>151</v>
      </c>
      <c r="B41" t="s">
        <v>4</v>
      </c>
      <c r="C41" s="1">
        <v>24.827233952287987</v>
      </c>
      <c r="D41" s="1">
        <v>14.913616976143995</v>
      </c>
      <c r="E41" s="1">
        <v>5.1</v>
      </c>
      <c r="F41" s="1">
        <v>6</v>
      </c>
      <c r="G41" s="1">
        <v>5.55</v>
      </c>
      <c r="H41" s="1">
        <v>4.94241131742933</v>
      </c>
      <c r="I41" s="1">
        <v>10</v>
      </c>
      <c r="J41" s="1">
        <v>7.4712056587146645</v>
      </c>
      <c r="K41" s="1">
        <v>0.8511517736514135</v>
      </c>
      <c r="L41" s="1">
        <v>1.1011517736514138</v>
      </c>
      <c r="M41" s="1">
        <v>0.9761517736514135</v>
      </c>
      <c r="N41" s="1">
        <v>2.046070946056537</v>
      </c>
      <c r="O41" s="1">
        <v>6.161248311197879</v>
      </c>
      <c r="P41" s="1">
        <v>4.1036596286272085</v>
      </c>
      <c r="Q41" s="1">
        <v>0.05965446790457597</v>
      </c>
      <c r="R41" s="1">
        <v>0.09942411317429331</v>
      </c>
      <c r="S41" s="1">
        <v>0.07953929053943463</v>
      </c>
      <c r="T41" s="1">
        <v>1</v>
      </c>
      <c r="U41" s="1">
        <v>2.9884822634858654</v>
      </c>
      <c r="V41" s="1">
        <v>1.9942411317429332</v>
      </c>
      <c r="W41" s="1">
        <v>13.237348900774673</v>
      </c>
      <c r="X41" s="1">
        <v>29.76964526971732</v>
      </c>
      <c r="Y41" s="1">
        <v>21.503502027657316</v>
      </c>
      <c r="Z41" s="1">
        <v>5.267629772983724</v>
      </c>
      <c r="AA41" s="1">
        <v>6</v>
      </c>
      <c r="AB41" s="1">
        <v>5.633809944080545</v>
      </c>
      <c r="AC41" s="1">
        <v>4.94241131742933</v>
      </c>
      <c r="AD41" s="1">
        <v>9.976964526971733</v>
      </c>
      <c r="AE41" s="1">
        <v>7.459687922200531</v>
      </c>
      <c r="AF41" s="1">
        <v>1.1340978874933973</v>
      </c>
      <c r="AG41" s="1">
        <v>1.4002879434128537</v>
      </c>
      <c r="AH41" s="1">
        <v>1.2671978578644427</v>
      </c>
      <c r="AI41" s="1">
        <v>1.4680397150269393</v>
      </c>
      <c r="AJ41" s="1">
        <v>4.664762890061232</v>
      </c>
      <c r="AK41" s="1">
        <v>3.066396360132768</v>
      </c>
      <c r="AL41" s="1">
        <v>0.0595968792220053</v>
      </c>
      <c r="AM41" s="1">
        <v>0.09942411317429331</v>
      </c>
      <c r="AN41" s="1">
        <v>0.0795104961981493</v>
      </c>
      <c r="AO41" s="1">
        <v>0.8323702270162774</v>
      </c>
      <c r="AP41" s="1">
        <v>2.323731924630677</v>
      </c>
      <c r="AQ41" s="1">
        <v>1.5780510758234767</v>
      </c>
      <c r="AR41" s="1">
        <v>29.712056587146645</v>
      </c>
      <c r="AS41" s="1">
        <v>39.65446790457598</v>
      </c>
      <c r="AT41" s="1">
        <v>34.68326224586131</v>
      </c>
      <c r="AU41" s="1">
        <v>5.6</v>
      </c>
      <c r="AV41" s="1">
        <v>6</v>
      </c>
      <c r="AW41" s="1">
        <v>5.8</v>
      </c>
      <c r="AX41" s="1">
        <v>4.94241131742933</v>
      </c>
      <c r="AY41" s="1">
        <v>9.953929053943465</v>
      </c>
      <c r="AZ41" s="1">
        <v>7.448170185686397</v>
      </c>
      <c r="BA41" s="1">
        <v>1.6971205658714668</v>
      </c>
      <c r="BB41" s="1">
        <v>1.995968792220053</v>
      </c>
      <c r="BC41" s="1">
        <v>1.84654467904576</v>
      </c>
      <c r="BD41" s="1">
        <v>0.23134321254616977</v>
      </c>
      <c r="BE41" s="1">
        <v>1.2110825872225714</v>
      </c>
      <c r="BF41" s="1">
        <v>0.7212128998843707</v>
      </c>
      <c r="BG41" s="1">
        <v>0.05953929053943463</v>
      </c>
      <c r="BH41" s="1">
        <v>0.09942411317429331</v>
      </c>
      <c r="BI41" s="1">
        <v>0.07948170185686396</v>
      </c>
      <c r="BJ41" s="1">
        <v>0.5</v>
      </c>
      <c r="BK41" s="1">
        <v>1</v>
      </c>
      <c r="BL41" s="1">
        <v>0.75</v>
      </c>
      <c r="BM41" s="26">
        <v>16545.148547850942</v>
      </c>
      <c r="BN41" s="26">
        <v>34156.471123830685</v>
      </c>
      <c r="BO41" s="26">
        <v>25350.809840783233</v>
      </c>
      <c r="BP41" s="26">
        <v>452081.5532106098</v>
      </c>
      <c r="BQ41" s="26">
        <v>750714.7442660499</v>
      </c>
      <c r="BR41" s="26">
        <v>601398.1487333875</v>
      </c>
      <c r="BS41" s="1">
        <f t="shared" si="0"/>
        <v>7.457384374897704</v>
      </c>
      <c r="BT41" s="26">
        <v>1658011.7288379828</v>
      </c>
      <c r="BU41" s="32">
        <v>1658798.59295</v>
      </c>
      <c r="BV41" s="34">
        <f t="shared" si="1"/>
        <v>99.95256421633336</v>
      </c>
      <c r="BW41">
        <v>0</v>
      </c>
      <c r="BX41">
        <v>0</v>
      </c>
      <c r="BY41">
        <v>1638915.1866078828</v>
      </c>
      <c r="BZ41">
        <v>19096.5422301</v>
      </c>
      <c r="CA41">
        <v>0</v>
      </c>
      <c r="CB41">
        <v>0</v>
      </c>
      <c r="CC41">
        <v>0</v>
      </c>
      <c r="CD41">
        <v>0</v>
      </c>
      <c r="CE41" s="1">
        <v>0</v>
      </c>
      <c r="CF41" s="1">
        <v>0</v>
      </c>
      <c r="CG41" s="1">
        <v>98.84822634858659</v>
      </c>
      <c r="CH41" s="1">
        <v>1.1517736514134196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26">
        <f t="shared" si="2"/>
        <v>27445.06913132388</v>
      </c>
      <c r="CO41" s="26">
        <f t="shared" si="3"/>
        <v>566587.0624034764</v>
      </c>
      <c r="CP41" s="26">
        <f t="shared" si="4"/>
        <v>42051.88769403424</v>
      </c>
      <c r="CQ41" s="27">
        <f t="shared" si="5"/>
        <v>3.57512168912947</v>
      </c>
      <c r="CR41" s="27">
        <f t="shared" si="6"/>
        <v>5.965446790457598</v>
      </c>
      <c r="CS41" s="27">
        <f t="shared" si="7"/>
        <v>4.770284239793534</v>
      </c>
      <c r="CT41" s="28">
        <f t="shared" si="8"/>
        <v>150670.90517156993</v>
      </c>
      <c r="CU41" s="28">
        <f t="shared" si="9"/>
        <v>251409.41926649283</v>
      </c>
      <c r="CV41" s="28">
        <f t="shared" si="10"/>
        <v>201040.16221903134</v>
      </c>
      <c r="CW41">
        <f t="shared" si="11"/>
        <v>749912244.3644102</v>
      </c>
      <c r="CX41">
        <f t="shared" si="12"/>
        <v>1245284561.4953427</v>
      </c>
      <c r="CY41">
        <f t="shared" si="13"/>
        <v>997598402.921678</v>
      </c>
      <c r="CZ41" s="11">
        <v>127.087</v>
      </c>
      <c r="DA41" s="11">
        <v>19.0532</v>
      </c>
      <c r="DB41" s="27">
        <v>0</v>
      </c>
      <c r="DC41" s="27">
        <v>0</v>
      </c>
      <c r="DD41" s="27">
        <v>2.06</v>
      </c>
      <c r="DE41" s="27">
        <v>0.22</v>
      </c>
      <c r="DF41" s="27">
        <v>0</v>
      </c>
      <c r="DG41" s="27">
        <v>95.83</v>
      </c>
      <c r="DH41" s="27">
        <v>1.41</v>
      </c>
      <c r="DI41" s="27">
        <v>0</v>
      </c>
      <c r="DJ41" s="27">
        <v>0</v>
      </c>
      <c r="DK41" s="27">
        <v>0.49</v>
      </c>
      <c r="DL41" s="27">
        <v>0</v>
      </c>
      <c r="DM41" s="27">
        <v>0</v>
      </c>
      <c r="DN41" s="27">
        <v>0</v>
      </c>
      <c r="DO41" s="27">
        <v>0</v>
      </c>
      <c r="DP41" s="27">
        <v>4.93607</v>
      </c>
      <c r="DQ41" t="s">
        <v>194</v>
      </c>
      <c r="DR41" t="s">
        <v>195</v>
      </c>
      <c r="DS41" s="11">
        <v>1</v>
      </c>
      <c r="DT41">
        <v>1</v>
      </c>
      <c r="DU41">
        <f t="shared" si="14"/>
        <v>1</v>
      </c>
      <c r="DV41">
        <f t="shared" si="15"/>
        <v>0</v>
      </c>
      <c r="DW41">
        <f t="shared" si="16"/>
        <v>0</v>
      </c>
      <c r="DX41">
        <f t="shared" si="17"/>
        <v>1.46883128</v>
      </c>
      <c r="DY41" s="11">
        <f t="shared" si="18"/>
        <v>2436.4952605449475</v>
      </c>
      <c r="DZ41">
        <f t="shared" si="19"/>
        <v>2436.4952605449475</v>
      </c>
      <c r="EA41">
        <f t="shared" si="20"/>
        <v>27445.06913132388</v>
      </c>
      <c r="EB41">
        <f t="shared" si="21"/>
        <v>566587.0624034764</v>
      </c>
      <c r="EC41">
        <f t="shared" si="22"/>
        <v>42051.88769403424</v>
      </c>
      <c r="ED41" s="1">
        <f t="shared" si="23"/>
        <v>2.9756897678709233</v>
      </c>
    </row>
    <row r="42" spans="1:134" ht="12.75">
      <c r="A42" s="8" t="s">
        <v>152</v>
      </c>
      <c r="B42" t="s">
        <v>40</v>
      </c>
      <c r="C42" s="1">
        <v>19.968584570343875</v>
      </c>
      <c r="D42" s="1">
        <v>13.910506670215769</v>
      </c>
      <c r="E42" s="1">
        <v>5.23585366727117</v>
      </c>
      <c r="F42" s="1">
        <v>6.022963342343622</v>
      </c>
      <c r="G42" s="1">
        <v>5.6294085048073965</v>
      </c>
      <c r="H42" s="1">
        <v>4.520169433937558</v>
      </c>
      <c r="I42" s="1">
        <v>13.065742437725627</v>
      </c>
      <c r="J42" s="1">
        <v>8.79295593583159</v>
      </c>
      <c r="K42" s="1">
        <v>1.0046382277352681</v>
      </c>
      <c r="L42" s="1">
        <v>1.2599059326947715</v>
      </c>
      <c r="M42" s="1">
        <v>1.1322720802150201</v>
      </c>
      <c r="N42" s="1">
        <v>4.040220899100272</v>
      </c>
      <c r="O42" s="1">
        <v>14.94260659286011</v>
      </c>
      <c r="P42" s="1">
        <v>9.49141374598019</v>
      </c>
      <c r="Q42" s="1">
        <v>0.08062338225593714</v>
      </c>
      <c r="R42" s="1">
        <v>0.11301937644685404</v>
      </c>
      <c r="S42" s="1">
        <v>0.09682137935139565</v>
      </c>
      <c r="T42" s="1">
        <v>1.4148905318126415</v>
      </c>
      <c r="U42" s="1">
        <v>3.5489685872944854</v>
      </c>
      <c r="V42" s="1">
        <v>2.481929559553561</v>
      </c>
      <c r="W42" s="1">
        <v>8.576348705229918</v>
      </c>
      <c r="X42" s="1">
        <v>18.882261408315934</v>
      </c>
      <c r="Y42" s="1">
        <v>13.729306129611324</v>
      </c>
      <c r="Z42" s="1">
        <v>5.3749080140328624</v>
      </c>
      <c r="AA42" s="1">
        <v>6.063059843445159</v>
      </c>
      <c r="AB42" s="1">
        <v>5.71898240102302</v>
      </c>
      <c r="AC42" s="1">
        <v>4.16776590029201</v>
      </c>
      <c r="AD42" s="1">
        <v>12.158269673680632</v>
      </c>
      <c r="AE42" s="1">
        <v>8.16301769656688</v>
      </c>
      <c r="AF42" s="1">
        <v>1.1927414117286628</v>
      </c>
      <c r="AG42" s="1">
        <v>1.4332588910820525</v>
      </c>
      <c r="AH42" s="1">
        <v>1.3130028989259044</v>
      </c>
      <c r="AI42" s="1">
        <v>6.456114086556159</v>
      </c>
      <c r="AJ42" s="1">
        <v>28.57179071637091</v>
      </c>
      <c r="AK42" s="1">
        <v>17.513951185080114</v>
      </c>
      <c r="AL42" s="1">
        <v>0.07462219715013665</v>
      </c>
      <c r="AM42" s="1">
        <v>0.10803591207654051</v>
      </c>
      <c r="AN42" s="1">
        <v>0.09133000326897359</v>
      </c>
      <c r="AO42" s="1">
        <v>1.0690698415249733</v>
      </c>
      <c r="AP42" s="1">
        <v>2.559001375986206</v>
      </c>
      <c r="AQ42" s="1">
        <v>1.8140358706659012</v>
      </c>
      <c r="AR42" s="1">
        <v>11.08466046523766</v>
      </c>
      <c r="AS42" s="1">
        <v>18.55514945328539</v>
      </c>
      <c r="AT42" s="1">
        <v>14.819905047160695</v>
      </c>
      <c r="AU42" s="1">
        <v>5.552966056839739</v>
      </c>
      <c r="AV42" s="1">
        <v>6.110983776808213</v>
      </c>
      <c r="AW42" s="1">
        <v>5.83197491682398</v>
      </c>
      <c r="AX42" s="1">
        <v>3.7778615174506296</v>
      </c>
      <c r="AY42" s="1">
        <v>11.34444251393532</v>
      </c>
      <c r="AZ42" s="1">
        <v>7.561151903060553</v>
      </c>
      <c r="BA42" s="1">
        <v>1.4145766532174775</v>
      </c>
      <c r="BB42" s="1">
        <v>1.650185020793681</v>
      </c>
      <c r="BC42" s="1">
        <v>1.5323806254814678</v>
      </c>
      <c r="BD42" s="1">
        <v>8.576233688063787</v>
      </c>
      <c r="BE42" s="1">
        <v>41.34980420387315</v>
      </c>
      <c r="BF42" s="1">
        <v>24.963018945968447</v>
      </c>
      <c r="BG42" s="1">
        <v>0.06956654982947517</v>
      </c>
      <c r="BH42" s="1">
        <v>0.1033462509385732</v>
      </c>
      <c r="BI42" s="1">
        <v>0.08645669980730718</v>
      </c>
      <c r="BJ42" s="1">
        <v>0.7717778621699491</v>
      </c>
      <c r="BK42" s="1">
        <v>1.5431773724770825</v>
      </c>
      <c r="BL42" s="1">
        <v>1.1574777299559356</v>
      </c>
      <c r="BM42" s="26">
        <v>17231.556598524843</v>
      </c>
      <c r="BN42" s="26">
        <v>33820.9785548637</v>
      </c>
      <c r="BO42" s="26">
        <v>25526.267579717245</v>
      </c>
      <c r="BP42" s="26">
        <v>193107.36349938175</v>
      </c>
      <c r="BQ42" s="26">
        <v>378424.5249685702</v>
      </c>
      <c r="BR42" s="26">
        <v>285765.9442332444</v>
      </c>
      <c r="BS42" s="1">
        <f t="shared" si="0"/>
        <v>8.048259027017291</v>
      </c>
      <c r="BT42" s="26">
        <v>61591404.74163466</v>
      </c>
      <c r="BU42" s="32">
        <v>61593522.0511</v>
      </c>
      <c r="BV42" s="34">
        <f t="shared" si="1"/>
        <v>99.99656244781134</v>
      </c>
      <c r="BW42">
        <v>0</v>
      </c>
      <c r="BX42">
        <v>3422734.308716191</v>
      </c>
      <c r="BY42">
        <v>19947936.219282378</v>
      </c>
      <c r="BZ42">
        <v>33968725.79308368</v>
      </c>
      <c r="CA42">
        <v>594285.50119687</v>
      </c>
      <c r="CB42">
        <v>3485318.9302041912</v>
      </c>
      <c r="CC42">
        <v>0</v>
      </c>
      <c r="CD42">
        <v>1360949.30906386</v>
      </c>
      <c r="CE42" s="1">
        <v>0</v>
      </c>
      <c r="CF42" s="1">
        <v>5.557162274629021</v>
      </c>
      <c r="CG42" s="1">
        <v>32.387532486002776</v>
      </c>
      <c r="CH42" s="1">
        <v>55.15173088773773</v>
      </c>
      <c r="CI42" s="1">
        <v>0.9648838237896917</v>
      </c>
      <c r="CJ42" s="1">
        <v>5.658774864487186</v>
      </c>
      <c r="CK42" s="1">
        <v>0</v>
      </c>
      <c r="CL42" s="1">
        <v>2.2096416127750422</v>
      </c>
      <c r="CM42" s="1">
        <v>4.907430013697544</v>
      </c>
      <c r="CN42" s="26">
        <f t="shared" si="2"/>
        <v>1061352.2613260178</v>
      </c>
      <c r="CO42" s="26">
        <f t="shared" si="3"/>
        <v>20831531.884087775</v>
      </c>
      <c r="CP42" s="26">
        <f t="shared" si="4"/>
        <v>1572252.7250535933</v>
      </c>
      <c r="CQ42" s="27">
        <f t="shared" si="5"/>
        <v>4.4280105145819295</v>
      </c>
      <c r="CR42" s="27">
        <f t="shared" si="6"/>
        <v>6.429404429724977</v>
      </c>
      <c r="CS42" s="27">
        <f t="shared" si="7"/>
        <v>5.428737426047486</v>
      </c>
      <c r="CT42" s="28">
        <f t="shared" si="8"/>
        <v>6929287.684766381</v>
      </c>
      <c r="CU42" s="28">
        <f t="shared" si="9"/>
        <v>10061221.125957962</v>
      </c>
      <c r="CV42" s="28">
        <f t="shared" si="10"/>
        <v>8495301.279494097</v>
      </c>
      <c r="CW42">
        <f t="shared" si="11"/>
        <v>11894162651.928953</v>
      </c>
      <c r="CX42">
        <f t="shared" si="12"/>
        <v>23308499323.32867</v>
      </c>
      <c r="CY42">
        <f t="shared" si="13"/>
        <v>17601330987.583755</v>
      </c>
      <c r="CZ42" s="11">
        <v>143.939</v>
      </c>
      <c r="DA42" s="11">
        <v>12.9936</v>
      </c>
      <c r="DB42" s="27">
        <v>6.36</v>
      </c>
      <c r="DC42" s="27">
        <v>11.97</v>
      </c>
      <c r="DD42" s="27">
        <v>8.46</v>
      </c>
      <c r="DE42" s="27">
        <v>19.32</v>
      </c>
      <c r="DF42" s="27">
        <v>1.08</v>
      </c>
      <c r="DG42" s="27">
        <v>34.04</v>
      </c>
      <c r="DH42" s="27">
        <v>7.02</v>
      </c>
      <c r="DI42" s="27">
        <v>0</v>
      </c>
      <c r="DJ42" s="27">
        <v>0.25</v>
      </c>
      <c r="DK42" s="27">
        <v>6.95</v>
      </c>
      <c r="DL42" s="27">
        <v>0</v>
      </c>
      <c r="DM42" s="27">
        <v>2.78</v>
      </c>
      <c r="DN42" s="27">
        <v>1.76</v>
      </c>
      <c r="DO42" s="27">
        <v>0.02</v>
      </c>
      <c r="DP42" s="27">
        <v>2051.27</v>
      </c>
      <c r="DQ42" t="s">
        <v>202</v>
      </c>
      <c r="DR42" t="s">
        <v>195</v>
      </c>
      <c r="DS42" s="11">
        <v>1</v>
      </c>
      <c r="DT42">
        <v>1</v>
      </c>
      <c r="DU42">
        <f t="shared" si="14"/>
        <v>1</v>
      </c>
      <c r="DV42">
        <f t="shared" si="15"/>
        <v>0</v>
      </c>
      <c r="DW42">
        <f t="shared" si="16"/>
        <v>0</v>
      </c>
      <c r="DX42">
        <f t="shared" si="17"/>
        <v>1.45939416</v>
      </c>
      <c r="DY42" s="11">
        <f t="shared" si="18"/>
        <v>89889.22637520656</v>
      </c>
      <c r="DZ42">
        <f t="shared" si="19"/>
        <v>89889.22637520656</v>
      </c>
      <c r="EA42">
        <f t="shared" si="20"/>
        <v>1061352.2613260178</v>
      </c>
      <c r="EB42">
        <f t="shared" si="21"/>
        <v>20831531.884087775</v>
      </c>
      <c r="EC42">
        <f t="shared" si="22"/>
        <v>1572252.7250535933</v>
      </c>
      <c r="ED42" s="1">
        <f t="shared" si="23"/>
        <v>33.30333989178601</v>
      </c>
    </row>
    <row r="43" spans="1:134" ht="12.75">
      <c r="A43" s="3" t="s">
        <v>153</v>
      </c>
      <c r="B43" t="s">
        <v>35</v>
      </c>
      <c r="C43" s="1">
        <v>25</v>
      </c>
      <c r="D43" s="1">
        <v>15</v>
      </c>
      <c r="E43" s="1">
        <v>5.1</v>
      </c>
      <c r="F43" s="1">
        <v>6</v>
      </c>
      <c r="G43" s="1">
        <v>5.55</v>
      </c>
      <c r="H43" s="1">
        <v>5</v>
      </c>
      <c r="I43" s="1">
        <v>10</v>
      </c>
      <c r="J43" s="1">
        <v>7.5</v>
      </c>
      <c r="K43" s="1">
        <v>0.85</v>
      </c>
      <c r="L43" s="1">
        <v>1.1</v>
      </c>
      <c r="M43" s="1">
        <v>0.975</v>
      </c>
      <c r="N43" s="1">
        <v>2</v>
      </c>
      <c r="O43" s="1">
        <v>6</v>
      </c>
      <c r="P43" s="1">
        <v>4</v>
      </c>
      <c r="Q43" s="1">
        <v>0.06</v>
      </c>
      <c r="R43" s="1">
        <v>0.1</v>
      </c>
      <c r="S43" s="1">
        <v>0.08</v>
      </c>
      <c r="T43" s="1">
        <v>1</v>
      </c>
      <c r="U43" s="1">
        <v>3</v>
      </c>
      <c r="V43" s="1">
        <v>2</v>
      </c>
      <c r="W43" s="1">
        <v>13.33333</v>
      </c>
      <c r="X43" s="1">
        <v>30</v>
      </c>
      <c r="Y43" s="1">
        <v>21.666669999999996</v>
      </c>
      <c r="Z43" s="1">
        <v>5.2666699999999995</v>
      </c>
      <c r="AA43" s="1">
        <v>6</v>
      </c>
      <c r="AB43" s="1">
        <v>5.633329999999999</v>
      </c>
      <c r="AC43" s="1">
        <v>5</v>
      </c>
      <c r="AD43" s="1">
        <v>10</v>
      </c>
      <c r="AE43" s="1">
        <v>7.5</v>
      </c>
      <c r="AF43" s="1">
        <v>1.13333</v>
      </c>
      <c r="AG43" s="1">
        <v>1.4</v>
      </c>
      <c r="AH43" s="1">
        <v>1.26667</v>
      </c>
      <c r="AI43" s="1">
        <v>1.33367</v>
      </c>
      <c r="AJ43" s="1">
        <v>4.02</v>
      </c>
      <c r="AK43" s="1">
        <v>2.67683</v>
      </c>
      <c r="AL43" s="1">
        <v>0.06</v>
      </c>
      <c r="AM43" s="1">
        <v>0.1</v>
      </c>
      <c r="AN43" s="1">
        <v>0.08</v>
      </c>
      <c r="AO43" s="1">
        <v>0.8333299999999999</v>
      </c>
      <c r="AP43" s="1">
        <v>2.33333</v>
      </c>
      <c r="AQ43" s="1">
        <v>1.58333</v>
      </c>
      <c r="AR43" s="1">
        <v>30</v>
      </c>
      <c r="AS43" s="1">
        <v>40</v>
      </c>
      <c r="AT43" s="1">
        <v>35</v>
      </c>
      <c r="AU43" s="1">
        <v>5.6</v>
      </c>
      <c r="AV43" s="1">
        <v>6</v>
      </c>
      <c r="AW43" s="1">
        <v>5.8</v>
      </c>
      <c r="AX43" s="1">
        <v>5</v>
      </c>
      <c r="AY43" s="1">
        <v>10</v>
      </c>
      <c r="AZ43" s="1">
        <v>7.5</v>
      </c>
      <c r="BA43" s="1">
        <v>1.7</v>
      </c>
      <c r="BB43" s="1">
        <v>2</v>
      </c>
      <c r="BC43" s="1">
        <v>1.85</v>
      </c>
      <c r="BD43" s="1">
        <v>0.001</v>
      </c>
      <c r="BE43" s="1">
        <v>0.06</v>
      </c>
      <c r="BF43" s="1">
        <v>0.030499999999999996</v>
      </c>
      <c r="BG43" s="1">
        <v>0.06</v>
      </c>
      <c r="BH43" s="1">
        <v>0.1</v>
      </c>
      <c r="BI43" s="1">
        <v>0.08</v>
      </c>
      <c r="BJ43" s="1">
        <v>0.5</v>
      </c>
      <c r="BK43" s="1">
        <v>1</v>
      </c>
      <c r="BL43" s="1">
        <v>0.75</v>
      </c>
      <c r="BM43" s="26">
        <v>16560.8</v>
      </c>
      <c r="BN43" s="26">
        <v>34256.13332999999</v>
      </c>
      <c r="BO43" s="26">
        <v>25408.466669999998</v>
      </c>
      <c r="BP43" s="26">
        <v>456141.66667</v>
      </c>
      <c r="BQ43" s="26">
        <v>757047</v>
      </c>
      <c r="BR43" s="26">
        <v>606594.33333</v>
      </c>
      <c r="BS43" s="1">
        <f t="shared" si="0"/>
        <v>7.5</v>
      </c>
      <c r="BT43" s="26">
        <v>41649.84166319</v>
      </c>
      <c r="BU43" s="32">
        <v>42300</v>
      </c>
      <c r="BV43" s="34">
        <f t="shared" si="1"/>
        <v>98.46298265529552</v>
      </c>
      <c r="BW43">
        <v>0</v>
      </c>
      <c r="BX43">
        <v>0</v>
      </c>
      <c r="BY43">
        <v>42266.064175054</v>
      </c>
      <c r="BZ43">
        <v>0</v>
      </c>
      <c r="CA43">
        <v>0</v>
      </c>
      <c r="CB43">
        <v>0</v>
      </c>
      <c r="CC43">
        <v>0</v>
      </c>
      <c r="CD43">
        <v>0</v>
      </c>
      <c r="CE43" s="1">
        <v>0</v>
      </c>
      <c r="CF43" s="1">
        <v>0</v>
      </c>
      <c r="CG43" s="1">
        <v>101.47953146340197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26">
        <f t="shared" si="2"/>
        <v>700.52184</v>
      </c>
      <c r="CO43" s="26">
        <f t="shared" si="3"/>
        <v>14490.344398589996</v>
      </c>
      <c r="CP43" s="26">
        <f t="shared" si="4"/>
        <v>1074.778140141</v>
      </c>
      <c r="CQ43" s="27">
        <f t="shared" si="5"/>
        <v>3.6</v>
      </c>
      <c r="CR43" s="27">
        <f t="shared" si="6"/>
        <v>6.000000000000001</v>
      </c>
      <c r="CS43" s="27">
        <f t="shared" si="7"/>
        <v>4.8</v>
      </c>
      <c r="CT43" s="28">
        <f t="shared" si="8"/>
        <v>3868.9024390243903</v>
      </c>
      <c r="CU43" s="28">
        <f t="shared" si="9"/>
        <v>6448.170731707318</v>
      </c>
      <c r="CV43" s="28">
        <f t="shared" si="10"/>
        <v>5158.536585365853</v>
      </c>
      <c r="CW43">
        <f t="shared" si="11"/>
        <v>19294792.500141</v>
      </c>
      <c r="CX43">
        <f t="shared" si="12"/>
        <v>32023088.1</v>
      </c>
      <c r="CY43">
        <f t="shared" si="13"/>
        <v>25658940.299859002</v>
      </c>
      <c r="CZ43" s="11">
        <v>88.7132</v>
      </c>
      <c r="DA43" s="11">
        <v>15.2009</v>
      </c>
      <c r="DB43" s="27">
        <v>3.77</v>
      </c>
      <c r="DC43" s="27">
        <v>13.21</v>
      </c>
      <c r="DD43" s="27">
        <v>11.32</v>
      </c>
      <c r="DE43" s="27">
        <v>7.55</v>
      </c>
      <c r="DF43" s="27">
        <v>0</v>
      </c>
      <c r="DG43" s="27">
        <v>18.87</v>
      </c>
      <c r="DH43" s="27">
        <v>11.32</v>
      </c>
      <c r="DI43" s="27">
        <v>0</v>
      </c>
      <c r="DJ43" s="27">
        <v>1.89</v>
      </c>
      <c r="DK43" s="27">
        <v>3.77</v>
      </c>
      <c r="DL43" s="27">
        <v>0</v>
      </c>
      <c r="DM43" s="27">
        <v>20.76</v>
      </c>
      <c r="DN43" s="27">
        <v>7.55</v>
      </c>
      <c r="DO43" s="27">
        <v>0</v>
      </c>
      <c r="DP43" s="27">
        <v>8.70053</v>
      </c>
      <c r="DQ43" t="s">
        <v>194</v>
      </c>
      <c r="DR43" t="s">
        <v>195</v>
      </c>
      <c r="DS43" s="11">
        <v>1</v>
      </c>
      <c r="DT43">
        <v>1</v>
      </c>
      <c r="DU43">
        <f t="shared" si="14"/>
        <v>1</v>
      </c>
      <c r="DV43">
        <f t="shared" si="15"/>
        <v>0</v>
      </c>
      <c r="DW43">
        <f t="shared" si="16"/>
        <v>0</v>
      </c>
      <c r="DX43">
        <f t="shared" si="17"/>
        <v>1.490320608</v>
      </c>
      <c r="DY43" s="11">
        <f t="shared" si="18"/>
        <v>63.0405617184</v>
      </c>
      <c r="DZ43">
        <f t="shared" si="19"/>
        <v>63.0405617184</v>
      </c>
      <c r="EA43">
        <f t="shared" si="20"/>
        <v>700.52184</v>
      </c>
      <c r="EB43">
        <f t="shared" si="21"/>
        <v>14490.344398589996</v>
      </c>
      <c r="EC43">
        <f t="shared" si="22"/>
        <v>1074.778140141</v>
      </c>
      <c r="ED43" s="1">
        <f t="shared" si="23"/>
        <v>205.68628841607568</v>
      </c>
    </row>
    <row r="44" spans="1:134" ht="12.75">
      <c r="A44" s="3" t="s">
        <v>154</v>
      </c>
      <c r="B44" t="s">
        <v>30</v>
      </c>
      <c r="C44" s="1">
        <v>25</v>
      </c>
      <c r="D44" s="1">
        <v>15</v>
      </c>
      <c r="E44" s="1">
        <v>5.1</v>
      </c>
      <c r="F44" s="1">
        <v>6</v>
      </c>
      <c r="G44" s="1">
        <v>5.55</v>
      </c>
      <c r="H44" s="1">
        <v>5</v>
      </c>
      <c r="I44" s="1">
        <v>10</v>
      </c>
      <c r="J44" s="1">
        <v>7.5</v>
      </c>
      <c r="K44" s="1">
        <v>0.85</v>
      </c>
      <c r="L44" s="1">
        <v>1.1</v>
      </c>
      <c r="M44" s="1">
        <v>0.975</v>
      </c>
      <c r="N44" s="1">
        <v>2</v>
      </c>
      <c r="O44" s="1">
        <v>6</v>
      </c>
      <c r="P44" s="1">
        <v>4</v>
      </c>
      <c r="Q44" s="1">
        <v>0.06</v>
      </c>
      <c r="R44" s="1">
        <v>0.1</v>
      </c>
      <c r="S44" s="1">
        <v>0.08</v>
      </c>
      <c r="T44" s="1">
        <v>1</v>
      </c>
      <c r="U44" s="1">
        <v>3</v>
      </c>
      <c r="V44" s="1">
        <v>2</v>
      </c>
      <c r="W44" s="1">
        <v>13.33333</v>
      </c>
      <c r="X44" s="1">
        <v>30</v>
      </c>
      <c r="Y44" s="1">
        <v>21.66667</v>
      </c>
      <c r="Z44" s="1">
        <v>5.26667</v>
      </c>
      <c r="AA44" s="1">
        <v>6</v>
      </c>
      <c r="AB44" s="1">
        <v>5.633330000000001</v>
      </c>
      <c r="AC44" s="1">
        <v>5</v>
      </c>
      <c r="AD44" s="1">
        <v>10</v>
      </c>
      <c r="AE44" s="1">
        <v>7.5</v>
      </c>
      <c r="AF44" s="1">
        <v>1.13333</v>
      </c>
      <c r="AG44" s="1">
        <v>1.4</v>
      </c>
      <c r="AH44" s="1">
        <v>1.26667</v>
      </c>
      <c r="AI44" s="1">
        <v>1.3336700000000001</v>
      </c>
      <c r="AJ44" s="1">
        <v>4.02</v>
      </c>
      <c r="AK44" s="1">
        <v>2.67683</v>
      </c>
      <c r="AL44" s="1">
        <v>0.06</v>
      </c>
      <c r="AM44" s="1">
        <v>0.1</v>
      </c>
      <c r="AN44" s="1">
        <v>0.08</v>
      </c>
      <c r="AO44" s="1">
        <v>0.83333</v>
      </c>
      <c r="AP44" s="1">
        <v>2.33333</v>
      </c>
      <c r="AQ44" s="1">
        <v>1.58333</v>
      </c>
      <c r="AR44" s="1">
        <v>30</v>
      </c>
      <c r="AS44" s="1">
        <v>40</v>
      </c>
      <c r="AT44" s="1">
        <v>35</v>
      </c>
      <c r="AU44" s="1">
        <v>5.6</v>
      </c>
      <c r="AV44" s="1">
        <v>6</v>
      </c>
      <c r="AW44" s="1">
        <v>5.8</v>
      </c>
      <c r="AX44" s="1">
        <v>5</v>
      </c>
      <c r="AY44" s="1">
        <v>10</v>
      </c>
      <c r="AZ44" s="1">
        <v>7.5</v>
      </c>
      <c r="BA44" s="1">
        <v>1.7</v>
      </c>
      <c r="BB44" s="1">
        <v>2</v>
      </c>
      <c r="BC44" s="1">
        <v>1.85</v>
      </c>
      <c r="BD44" s="1">
        <v>0.0010000000000000002</v>
      </c>
      <c r="BE44" s="1">
        <v>0.06</v>
      </c>
      <c r="BF44" s="1">
        <v>0.0305</v>
      </c>
      <c r="BG44" s="1">
        <v>0.06</v>
      </c>
      <c r="BH44" s="1">
        <v>0.1</v>
      </c>
      <c r="BI44" s="1">
        <v>0.08</v>
      </c>
      <c r="BJ44" s="1">
        <v>0.5</v>
      </c>
      <c r="BK44" s="1">
        <v>1</v>
      </c>
      <c r="BL44" s="1">
        <v>0.75</v>
      </c>
      <c r="BM44" s="26">
        <v>16560.8</v>
      </c>
      <c r="BN44" s="26">
        <v>34256.133330000004</v>
      </c>
      <c r="BO44" s="26">
        <v>25408.466670000005</v>
      </c>
      <c r="BP44" s="26">
        <v>456141.66667000006</v>
      </c>
      <c r="BQ44" s="26">
        <v>757047</v>
      </c>
      <c r="BR44" s="26">
        <v>606594.33333</v>
      </c>
      <c r="BS44" s="1">
        <f t="shared" si="0"/>
        <v>7.5</v>
      </c>
      <c r="BT44" s="26">
        <v>283512.99616263</v>
      </c>
      <c r="BU44" s="32">
        <v>285006.697775</v>
      </c>
      <c r="BV44" s="34">
        <f t="shared" si="1"/>
        <v>99.47590648780148</v>
      </c>
      <c r="BW44">
        <v>0</v>
      </c>
      <c r="BX44">
        <v>0</v>
      </c>
      <c r="BY44">
        <v>283512.99616263</v>
      </c>
      <c r="BZ44">
        <v>0</v>
      </c>
      <c r="CA44">
        <v>0</v>
      </c>
      <c r="CB44">
        <v>0</v>
      </c>
      <c r="CC44">
        <v>0</v>
      </c>
      <c r="CD44">
        <v>0</v>
      </c>
      <c r="CE44" s="1">
        <v>0</v>
      </c>
      <c r="CF44" s="1">
        <v>0</v>
      </c>
      <c r="CG44" s="1">
        <v>100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26">
        <f t="shared" si="2"/>
        <v>4719.938920512221</v>
      </c>
      <c r="CO44" s="26">
        <f t="shared" si="3"/>
        <v>97632.27438923417</v>
      </c>
      <c r="CP44" s="26">
        <f t="shared" si="4"/>
        <v>7241.5831811428525</v>
      </c>
      <c r="CQ44" s="27">
        <f t="shared" si="5"/>
        <v>3.6</v>
      </c>
      <c r="CR44" s="27">
        <f t="shared" si="6"/>
        <v>6.000000000000001</v>
      </c>
      <c r="CS44" s="27">
        <f t="shared" si="7"/>
        <v>4.8</v>
      </c>
      <c r="CT44" s="28">
        <f t="shared" si="8"/>
        <v>26067.685772103658</v>
      </c>
      <c r="CU44" s="28">
        <f t="shared" si="9"/>
        <v>43446.1429535061</v>
      </c>
      <c r="CV44" s="28">
        <f t="shared" si="10"/>
        <v>34756.91436280488</v>
      </c>
      <c r="CW44">
        <f t="shared" si="11"/>
        <v>130003430.13520151</v>
      </c>
      <c r="CX44">
        <f t="shared" si="12"/>
        <v>215763465.53047043</v>
      </c>
      <c r="CY44">
        <f t="shared" si="13"/>
        <v>172883447.83141094</v>
      </c>
      <c r="CZ44" s="11">
        <v>143.83</v>
      </c>
      <c r="DA44" s="11">
        <v>23.0105</v>
      </c>
      <c r="DB44" s="27">
        <v>0</v>
      </c>
      <c r="DC44" s="27">
        <v>5.99</v>
      </c>
      <c r="DD44" s="27">
        <v>2.52</v>
      </c>
      <c r="DE44" s="27">
        <v>11.36</v>
      </c>
      <c r="DF44" s="27">
        <v>0</v>
      </c>
      <c r="DG44" s="27">
        <v>2.52</v>
      </c>
      <c r="DH44" s="27">
        <v>7.26</v>
      </c>
      <c r="DI44" s="27">
        <v>0</v>
      </c>
      <c r="DJ44" s="27">
        <v>0</v>
      </c>
      <c r="DK44" s="27">
        <v>67.82</v>
      </c>
      <c r="DL44" s="27">
        <v>0</v>
      </c>
      <c r="DM44" s="27">
        <v>1.58</v>
      </c>
      <c r="DN44" s="27">
        <v>0.95</v>
      </c>
      <c r="DO44" s="27">
        <v>0</v>
      </c>
      <c r="DP44" s="27">
        <v>1.17786</v>
      </c>
      <c r="DQ44" t="s">
        <v>194</v>
      </c>
      <c r="DR44" t="s">
        <v>195</v>
      </c>
      <c r="DS44" s="11">
        <v>1</v>
      </c>
      <c r="DT44">
        <v>1</v>
      </c>
      <c r="DU44">
        <f t="shared" si="14"/>
        <v>1</v>
      </c>
      <c r="DV44">
        <f t="shared" si="15"/>
        <v>0</v>
      </c>
      <c r="DW44">
        <f t="shared" si="16"/>
        <v>0</v>
      </c>
      <c r="DX44">
        <f t="shared" si="17"/>
        <v>1.4594552</v>
      </c>
      <c r="DY44" s="11">
        <f t="shared" si="18"/>
        <v>415.9545071025522</v>
      </c>
      <c r="DZ44">
        <f t="shared" si="19"/>
        <v>415.9545071025522</v>
      </c>
      <c r="EA44">
        <f t="shared" si="20"/>
        <v>4719.938920512221</v>
      </c>
      <c r="EB44">
        <f t="shared" si="21"/>
        <v>97632.27438923417</v>
      </c>
      <c r="EC44">
        <f t="shared" si="22"/>
        <v>7241.5831811428525</v>
      </c>
      <c r="ED44" s="1">
        <f t="shared" si="23"/>
        <v>4.13274498176835</v>
      </c>
    </row>
    <row r="45" spans="1:134" ht="12.75">
      <c r="A45" s="3" t="s">
        <v>155</v>
      </c>
      <c r="B45" t="s">
        <v>14</v>
      </c>
      <c r="C45" s="1">
        <v>30.540773802745605</v>
      </c>
      <c r="D45" s="1">
        <v>23.070118814521635</v>
      </c>
      <c r="E45" s="1">
        <v>4.775992749120684</v>
      </c>
      <c r="F45" s="1">
        <v>5.655407005731723</v>
      </c>
      <c r="G45" s="1">
        <v>5.2156998774262044</v>
      </c>
      <c r="H45" s="1">
        <v>5.326770450120643</v>
      </c>
      <c r="I45" s="1">
        <v>11.500785993525668</v>
      </c>
      <c r="J45" s="1">
        <v>8.413777603260101</v>
      </c>
      <c r="K45" s="1">
        <v>0.8036303130942779</v>
      </c>
      <c r="L45" s="1">
        <v>1.0708649080419854</v>
      </c>
      <c r="M45" s="1">
        <v>0.937247610568132</v>
      </c>
      <c r="N45" s="1">
        <v>1.9851323558445086</v>
      </c>
      <c r="O45" s="1">
        <v>5.957587719141827</v>
      </c>
      <c r="P45" s="1">
        <v>3.9713600374931666</v>
      </c>
      <c r="Q45" s="1">
        <v>0.0946611261065579</v>
      </c>
      <c r="R45" s="1">
        <v>0.1272131338184843</v>
      </c>
      <c r="S45" s="1">
        <v>0.11093712996252106</v>
      </c>
      <c r="T45" s="1">
        <v>3.054905368891394</v>
      </c>
      <c r="U45" s="1">
        <v>6.197415252792615</v>
      </c>
      <c r="V45" s="1">
        <v>4.6261609294050565</v>
      </c>
      <c r="W45" s="1">
        <v>16.25833693918431</v>
      </c>
      <c r="X45" s="1">
        <v>27.66384932790143</v>
      </c>
      <c r="Y45" s="1">
        <v>21.96109313455163</v>
      </c>
      <c r="Z45" s="1">
        <v>4.885542796532128</v>
      </c>
      <c r="AA45" s="1">
        <v>5.795993079026318</v>
      </c>
      <c r="AB45" s="1">
        <v>5.340767889233727</v>
      </c>
      <c r="AC45" s="1">
        <v>14.252353169039125</v>
      </c>
      <c r="AD45" s="1">
        <v>21.573841905375964</v>
      </c>
      <c r="AE45" s="1">
        <v>17.91309753720755</v>
      </c>
      <c r="AF45" s="1">
        <v>1.1472266065937524</v>
      </c>
      <c r="AG45" s="1">
        <v>1.3867961827437132</v>
      </c>
      <c r="AH45" s="1">
        <v>1.2670135162444547</v>
      </c>
      <c r="AI45" s="1">
        <v>1.0116506733516304</v>
      </c>
      <c r="AJ45" s="1">
        <v>3.137033091671206</v>
      </c>
      <c r="AK45" s="1">
        <v>2.0743418825114186</v>
      </c>
      <c r="AL45" s="1">
        <v>0.07830378248046851</v>
      </c>
      <c r="AM45" s="1">
        <v>0.10598417604499927</v>
      </c>
      <c r="AN45" s="1">
        <v>0.09214601458694721</v>
      </c>
      <c r="AO45" s="1">
        <v>1.5817542293768545</v>
      </c>
      <c r="AP45" s="1">
        <v>3.7405285813615894</v>
      </c>
      <c r="AQ45" s="1">
        <v>2.6611434395069757</v>
      </c>
      <c r="AR45" s="1">
        <v>17.158555883578465</v>
      </c>
      <c r="AS45" s="1">
        <v>24.731669022623855</v>
      </c>
      <c r="AT45" s="1">
        <v>20.945112453101157</v>
      </c>
      <c r="AU45" s="1">
        <v>4.996710962404017</v>
      </c>
      <c r="AV45" s="1">
        <v>5.9329354471216025</v>
      </c>
      <c r="AW45" s="1">
        <v>5.464823204762808</v>
      </c>
      <c r="AX45" s="1">
        <v>14.698920028622268</v>
      </c>
      <c r="AY45" s="1">
        <v>22.204328276831447</v>
      </c>
      <c r="AZ45" s="1">
        <v>18.451624152726865</v>
      </c>
      <c r="BA45" s="1">
        <v>1.3732566863567222</v>
      </c>
      <c r="BB45" s="1">
        <v>1.623107878128752</v>
      </c>
      <c r="BC45" s="1">
        <v>1.4981822822427375</v>
      </c>
      <c r="BD45" s="1">
        <v>0.5851748478826735</v>
      </c>
      <c r="BE45" s="1">
        <v>1.8829949156050658</v>
      </c>
      <c r="BF45" s="1">
        <v>1.2340848817438694</v>
      </c>
      <c r="BG45" s="1">
        <v>0.07608106017955221</v>
      </c>
      <c r="BH45" s="1">
        <v>0.10461261733780897</v>
      </c>
      <c r="BI45" s="1">
        <v>0.09034683875868062</v>
      </c>
      <c r="BJ45" s="1">
        <v>1.2253768559824731</v>
      </c>
      <c r="BK45" s="1">
        <v>3.2501309386207864</v>
      </c>
      <c r="BL45" s="1">
        <v>2.237753897301629</v>
      </c>
      <c r="BM45" s="26">
        <v>33323.68593641306</v>
      </c>
      <c r="BN45" s="26">
        <v>62962.56999320634</v>
      </c>
      <c r="BO45" s="26">
        <v>48143.12796750622</v>
      </c>
      <c r="BP45" s="26">
        <v>354331.59136729065</v>
      </c>
      <c r="BQ45" s="26">
        <v>558889.7373342107</v>
      </c>
      <c r="BR45" s="26">
        <v>456610.6643501311</v>
      </c>
      <c r="BS45" s="1">
        <f t="shared" si="0"/>
        <v>16.228644196625783</v>
      </c>
      <c r="BT45" s="26">
        <v>19878681.96602138</v>
      </c>
      <c r="BU45" s="32">
        <v>19877196.5234</v>
      </c>
      <c r="BV45" s="34">
        <f t="shared" si="1"/>
        <v>100.00747309923526</v>
      </c>
      <c r="BW45">
        <v>7097140.309929619</v>
      </c>
      <c r="BX45">
        <v>0</v>
      </c>
      <c r="BY45">
        <v>0</v>
      </c>
      <c r="BZ45">
        <v>12735767.81535042</v>
      </c>
      <c r="CA45">
        <v>28978.7703922</v>
      </c>
      <c r="CB45">
        <v>13411.47935361</v>
      </c>
      <c r="CC45">
        <v>2998.11384227</v>
      </c>
      <c r="CD45">
        <v>0</v>
      </c>
      <c r="CE45" s="1">
        <v>35.70226799775134</v>
      </c>
      <c r="CF45" s="1">
        <v>0</v>
      </c>
      <c r="CG45" s="1">
        <v>0</v>
      </c>
      <c r="CH45" s="1">
        <v>64.06746602777619</v>
      </c>
      <c r="CI45" s="1">
        <v>0.1457781277538088</v>
      </c>
      <c r="CJ45" s="1">
        <v>0.06746664279117817</v>
      </c>
      <c r="CK45" s="1">
        <v>0.015082055477293082</v>
      </c>
      <c r="CL45" s="1">
        <v>0</v>
      </c>
      <c r="CM45" s="1">
        <v>0.1976002593818413</v>
      </c>
      <c r="CN45" s="26">
        <f t="shared" si="2"/>
        <v>662381.4542421432</v>
      </c>
      <c r="CO45" s="26">
        <f t="shared" si="3"/>
        <v>12515193.773732902</v>
      </c>
      <c r="CP45" s="26">
        <f t="shared" si="4"/>
        <v>956950.4158613159</v>
      </c>
      <c r="CQ45" s="27">
        <f t="shared" si="5"/>
        <v>4.841169737119192</v>
      </c>
      <c r="CR45" s="27">
        <f t="shared" si="6"/>
        <v>6.580880647009209</v>
      </c>
      <c r="CS45" s="27">
        <f t="shared" si="7"/>
        <v>5.711074039845321</v>
      </c>
      <c r="CT45" s="28">
        <f t="shared" si="8"/>
        <v>2444839.4885125738</v>
      </c>
      <c r="CU45" s="28">
        <f t="shared" si="9"/>
        <v>3323411.0243303305</v>
      </c>
      <c r="CV45" s="28">
        <f t="shared" si="10"/>
        <v>2884149.9250430237</v>
      </c>
      <c r="CW45">
        <f t="shared" si="11"/>
        <v>7043118676.056699</v>
      </c>
      <c r="CX45">
        <f t="shared" si="12"/>
        <v>11109161143.903511</v>
      </c>
      <c r="CY45">
        <f t="shared" si="13"/>
        <v>9076139909.96779</v>
      </c>
      <c r="CZ45" s="11">
        <v>499.268</v>
      </c>
      <c r="DA45" s="11">
        <v>33.7332</v>
      </c>
      <c r="DB45" s="27">
        <v>1.81</v>
      </c>
      <c r="DC45" s="27">
        <v>7.08</v>
      </c>
      <c r="DD45" s="27">
        <v>5.61</v>
      </c>
      <c r="DE45" s="27">
        <v>9.99</v>
      </c>
      <c r="DF45" s="27">
        <v>0</v>
      </c>
      <c r="DG45" s="27">
        <v>62.56</v>
      </c>
      <c r="DH45" s="27">
        <v>8.61</v>
      </c>
      <c r="DI45" s="27">
        <v>0</v>
      </c>
      <c r="DJ45" s="27">
        <v>1.26</v>
      </c>
      <c r="DK45" s="27">
        <v>2.81</v>
      </c>
      <c r="DL45" s="27">
        <v>0</v>
      </c>
      <c r="DM45" s="27">
        <v>0.27</v>
      </c>
      <c r="DN45" s="27">
        <v>0.01</v>
      </c>
      <c r="DO45" s="27">
        <v>0</v>
      </c>
      <c r="DP45" s="27">
        <v>11.0778</v>
      </c>
      <c r="DQ45" t="s">
        <v>200</v>
      </c>
      <c r="DR45" t="s">
        <v>200</v>
      </c>
      <c r="DS45" s="11">
        <v>1</v>
      </c>
      <c r="DT45">
        <v>1</v>
      </c>
      <c r="DU45">
        <f t="shared" si="14"/>
        <v>1</v>
      </c>
      <c r="DV45">
        <f t="shared" si="15"/>
        <v>0</v>
      </c>
      <c r="DW45">
        <f t="shared" si="16"/>
        <v>0</v>
      </c>
      <c r="DX45">
        <f t="shared" si="17"/>
        <v>1.26040992</v>
      </c>
      <c r="DY45" s="11">
        <f t="shared" si="18"/>
        <v>25053.415679882877</v>
      </c>
      <c r="DZ45">
        <f t="shared" si="19"/>
        <v>25053.415679882877</v>
      </c>
      <c r="EA45">
        <f t="shared" si="20"/>
        <v>662381.4542421432</v>
      </c>
      <c r="EB45">
        <f t="shared" si="21"/>
        <v>12515193.773732902</v>
      </c>
      <c r="EC45">
        <f t="shared" si="22"/>
        <v>956950.4158613159</v>
      </c>
      <c r="ED45" s="1">
        <f t="shared" si="23"/>
        <v>0.5573119925115646</v>
      </c>
    </row>
    <row r="46" spans="73:131" ht="12.75">
      <c r="BU46" s="15"/>
      <c r="BV46" s="22"/>
      <c r="DP46" s="11"/>
      <c r="DQ46" s="12"/>
      <c r="DS46" s="11"/>
      <c r="DZ46" s="54"/>
      <c r="EA46" s="53"/>
    </row>
    <row r="47" spans="1:133" ht="12.75">
      <c r="A47" s="24" t="s">
        <v>208</v>
      </c>
      <c r="B47" s="24"/>
      <c r="C47" s="2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4" t="s">
        <v>242</v>
      </c>
      <c r="BV47" s="22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P47" s="18" t="s">
        <v>203</v>
      </c>
      <c r="DQ47" s="12"/>
      <c r="DS47" s="13" t="s">
        <v>241</v>
      </c>
      <c r="DZ47" s="55"/>
      <c r="EA47" s="52"/>
      <c r="EB47" s="52"/>
      <c r="EC47" s="52"/>
    </row>
    <row r="48" spans="1:130" ht="12.75">
      <c r="A48" s="24" t="s">
        <v>223</v>
      </c>
      <c r="B48" s="20"/>
      <c r="C48" s="15" t="s">
        <v>209</v>
      </c>
      <c r="D48" s="15" t="s">
        <v>209</v>
      </c>
      <c r="E48" s="15" t="s">
        <v>210</v>
      </c>
      <c r="F48" s="15" t="s">
        <v>210</v>
      </c>
      <c r="G48" s="15" t="s">
        <v>210</v>
      </c>
      <c r="H48" s="15" t="s">
        <v>211</v>
      </c>
      <c r="I48" s="15" t="s">
        <v>211</v>
      </c>
      <c r="J48" s="15" t="s">
        <v>211</v>
      </c>
      <c r="K48" s="15" t="s">
        <v>212</v>
      </c>
      <c r="L48" s="15" t="s">
        <v>212</v>
      </c>
      <c r="M48" s="15" t="s">
        <v>212</v>
      </c>
      <c r="N48" s="15" t="s">
        <v>213</v>
      </c>
      <c r="O48" s="15" t="s">
        <v>213</v>
      </c>
      <c r="P48" s="15" t="s">
        <v>213</v>
      </c>
      <c r="Q48" s="15" t="s">
        <v>214</v>
      </c>
      <c r="R48" s="15" t="s">
        <v>214</v>
      </c>
      <c r="S48" s="15" t="s">
        <v>214</v>
      </c>
      <c r="T48" s="15" t="s">
        <v>215</v>
      </c>
      <c r="U48" s="15" t="s">
        <v>215</v>
      </c>
      <c r="V48" s="15" t="s">
        <v>215</v>
      </c>
      <c r="W48" s="15" t="s">
        <v>209</v>
      </c>
      <c r="X48" s="15" t="s">
        <v>209</v>
      </c>
      <c r="Y48" s="15" t="s">
        <v>209</v>
      </c>
      <c r="Z48" s="15" t="s">
        <v>210</v>
      </c>
      <c r="AA48" s="15" t="s">
        <v>210</v>
      </c>
      <c r="AB48" s="15" t="s">
        <v>210</v>
      </c>
      <c r="AC48" s="15" t="s">
        <v>211</v>
      </c>
      <c r="AD48" s="15" t="s">
        <v>211</v>
      </c>
      <c r="AE48" s="15" t="s">
        <v>211</v>
      </c>
      <c r="AF48" s="15" t="s">
        <v>212</v>
      </c>
      <c r="AG48" s="15" t="s">
        <v>212</v>
      </c>
      <c r="AH48" s="15" t="s">
        <v>212</v>
      </c>
      <c r="AI48" s="15" t="s">
        <v>213</v>
      </c>
      <c r="AJ48" s="15" t="s">
        <v>213</v>
      </c>
      <c r="AK48" s="15" t="s">
        <v>213</v>
      </c>
      <c r="AL48" s="15" t="s">
        <v>214</v>
      </c>
      <c r="AM48" s="15" t="s">
        <v>214</v>
      </c>
      <c r="AN48" s="15" t="s">
        <v>214</v>
      </c>
      <c r="AO48" s="15" t="s">
        <v>215</v>
      </c>
      <c r="AP48" s="15" t="s">
        <v>215</v>
      </c>
      <c r="AQ48" s="15" t="s">
        <v>215</v>
      </c>
      <c r="AR48" s="15" t="s">
        <v>209</v>
      </c>
      <c r="AS48" s="15" t="s">
        <v>209</v>
      </c>
      <c r="AT48" s="15" t="s">
        <v>209</v>
      </c>
      <c r="AU48" s="15" t="s">
        <v>210</v>
      </c>
      <c r="AV48" s="15" t="s">
        <v>210</v>
      </c>
      <c r="AW48" s="15" t="s">
        <v>210</v>
      </c>
      <c r="AX48" s="15" t="s">
        <v>211</v>
      </c>
      <c r="AY48" s="15" t="s">
        <v>211</v>
      </c>
      <c r="AZ48" s="15" t="s">
        <v>211</v>
      </c>
      <c r="BA48" s="15" t="s">
        <v>212</v>
      </c>
      <c r="BB48" s="15" t="s">
        <v>212</v>
      </c>
      <c r="BC48" s="15" t="s">
        <v>212</v>
      </c>
      <c r="BD48" s="15" t="s">
        <v>213</v>
      </c>
      <c r="BE48" s="15" t="s">
        <v>213</v>
      </c>
      <c r="BF48" s="15" t="s">
        <v>213</v>
      </c>
      <c r="BG48" s="15" t="s">
        <v>214</v>
      </c>
      <c r="BH48" s="15" t="s">
        <v>214</v>
      </c>
      <c r="BI48" s="15" t="s">
        <v>214</v>
      </c>
      <c r="BJ48" s="15" t="s">
        <v>215</v>
      </c>
      <c r="BK48" s="15" t="s">
        <v>215</v>
      </c>
      <c r="BL48" s="15" t="s">
        <v>215</v>
      </c>
      <c r="BM48" s="15" t="s">
        <v>216</v>
      </c>
      <c r="BN48" s="15" t="s">
        <v>216</v>
      </c>
      <c r="BO48" s="15" t="s">
        <v>216</v>
      </c>
      <c r="BP48" s="15" t="s">
        <v>217</v>
      </c>
      <c r="BQ48" s="15" t="s">
        <v>217</v>
      </c>
      <c r="BR48" s="15" t="s">
        <v>217</v>
      </c>
      <c r="BS48" s="15"/>
      <c r="BT48" s="15" t="s">
        <v>218</v>
      </c>
      <c r="BU48" s="15" t="s">
        <v>218</v>
      </c>
      <c r="BV48" s="25" t="s">
        <v>219</v>
      </c>
      <c r="BW48" s="15"/>
      <c r="BX48" s="15"/>
      <c r="BY48" s="15"/>
      <c r="BZ48" s="15"/>
      <c r="CA48" s="15"/>
      <c r="CB48" s="15"/>
      <c r="CC48" s="15"/>
      <c r="CD48" s="15"/>
      <c r="CE48" s="25" t="s">
        <v>219</v>
      </c>
      <c r="CF48" s="25" t="s">
        <v>219</v>
      </c>
      <c r="CG48" s="25" t="s">
        <v>219</v>
      </c>
      <c r="CH48" s="25" t="s">
        <v>219</v>
      </c>
      <c r="CI48" s="25" t="s">
        <v>219</v>
      </c>
      <c r="CJ48" s="25" t="s">
        <v>219</v>
      </c>
      <c r="CK48" s="25" t="s">
        <v>219</v>
      </c>
      <c r="CL48" s="25" t="s">
        <v>219</v>
      </c>
      <c r="CM48" s="25" t="s">
        <v>219</v>
      </c>
      <c r="CN48" s="25" t="s">
        <v>239</v>
      </c>
      <c r="CO48" s="25" t="s">
        <v>239</v>
      </c>
      <c r="CP48" s="25" t="s">
        <v>239</v>
      </c>
      <c r="CQ48" s="15" t="s">
        <v>238</v>
      </c>
      <c r="CR48" s="15" t="s">
        <v>238</v>
      </c>
      <c r="CS48" s="15" t="s">
        <v>238</v>
      </c>
      <c r="CT48" s="15" t="s">
        <v>237</v>
      </c>
      <c r="CU48" s="15" t="s">
        <v>237</v>
      </c>
      <c r="CV48" s="15" t="s">
        <v>237</v>
      </c>
      <c r="CW48" s="15" t="s">
        <v>236</v>
      </c>
      <c r="CX48" s="15" t="s">
        <v>236</v>
      </c>
      <c r="CY48" s="15" t="s">
        <v>236</v>
      </c>
      <c r="CZ48" s="25" t="s">
        <v>220</v>
      </c>
      <c r="DA48" s="25" t="s">
        <v>221</v>
      </c>
      <c r="DB48" s="25" t="s">
        <v>219</v>
      </c>
      <c r="DC48" s="25" t="s">
        <v>219</v>
      </c>
      <c r="DD48" s="25" t="s">
        <v>219</v>
      </c>
      <c r="DE48" s="25" t="s">
        <v>219</v>
      </c>
      <c r="DF48" s="25" t="s">
        <v>219</v>
      </c>
      <c r="DG48" s="25" t="s">
        <v>219</v>
      </c>
      <c r="DH48" s="25" t="s">
        <v>219</v>
      </c>
      <c r="DI48" s="25" t="s">
        <v>219</v>
      </c>
      <c r="DJ48" s="25" t="s">
        <v>219</v>
      </c>
      <c r="DK48" s="25" t="s">
        <v>219</v>
      </c>
      <c r="DL48" s="25" t="s">
        <v>219</v>
      </c>
      <c r="DM48" s="25" t="s">
        <v>219</v>
      </c>
      <c r="DN48" s="25" t="s">
        <v>219</v>
      </c>
      <c r="DO48" s="25" t="s">
        <v>219</v>
      </c>
      <c r="DP48" s="11" t="s">
        <v>222</v>
      </c>
      <c r="DQ48" s="12"/>
      <c r="DZ48" s="56"/>
    </row>
    <row r="49" spans="2:131" ht="12.75">
      <c r="B49" s="2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22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P49" s="11"/>
      <c r="DQ49" s="12"/>
      <c r="EA49" s="52"/>
    </row>
    <row r="50" spans="1:135" ht="12.75">
      <c r="A50" s="24" t="s">
        <v>204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22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EA50" s="52"/>
      <c r="EB50" s="52"/>
      <c r="EC50" s="52"/>
      <c r="EE50" s="57"/>
    </row>
    <row r="51" spans="1:131" ht="12.75">
      <c r="A51" s="38" t="s">
        <v>206</v>
      </c>
      <c r="B51" s="37"/>
      <c r="C51" s="37">
        <f>AVERAGE(C2:C45)</f>
        <v>26.762414401936553</v>
      </c>
      <c r="D51" s="37">
        <f aca="true" t="shared" si="24" ref="D51:BO51">AVERAGE(D2:D45)</f>
        <v>18.872805890074712</v>
      </c>
      <c r="E51" s="37">
        <f t="shared" si="24"/>
        <v>5.12002872093686</v>
      </c>
      <c r="F51" s="37">
        <f t="shared" si="24"/>
        <v>5.957495838604014</v>
      </c>
      <c r="G51" s="37">
        <f t="shared" si="24"/>
        <v>5.538762300511913</v>
      </c>
      <c r="H51" s="37">
        <f t="shared" si="24"/>
        <v>5.126552392136461</v>
      </c>
      <c r="I51" s="37">
        <f t="shared" si="24"/>
        <v>12.38132493362724</v>
      </c>
      <c r="J51" s="37">
        <f t="shared" si="24"/>
        <v>8.753938485164571</v>
      </c>
      <c r="K51" s="37">
        <f t="shared" si="24"/>
        <v>0.8955932779787716</v>
      </c>
      <c r="L51" s="37">
        <f t="shared" si="24"/>
        <v>1.145227829122624</v>
      </c>
      <c r="M51" s="37">
        <f t="shared" si="24"/>
        <v>1.0204106037064988</v>
      </c>
      <c r="N51" s="37">
        <f t="shared" si="24"/>
        <v>2.5112344292655076</v>
      </c>
      <c r="O51" s="37">
        <f t="shared" si="24"/>
        <v>8.0952012462129</v>
      </c>
      <c r="P51" s="37">
        <f t="shared" si="24"/>
        <v>5.303217837739203</v>
      </c>
      <c r="Q51" s="37">
        <f t="shared" si="24"/>
        <v>0.06285710602143973</v>
      </c>
      <c r="R51" s="37">
        <f t="shared" si="24"/>
        <v>0.10168903282500824</v>
      </c>
      <c r="S51" s="37">
        <f t="shared" si="24"/>
        <v>0.08227302466821702</v>
      </c>
      <c r="T51" s="37">
        <f t="shared" si="24"/>
        <v>2.0846938481182815</v>
      </c>
      <c r="U51" s="37">
        <f t="shared" si="24"/>
        <v>4.667829950580432</v>
      </c>
      <c r="V51" s="37">
        <f t="shared" si="24"/>
        <v>3.376261956013559</v>
      </c>
      <c r="W51" s="37">
        <f t="shared" si="24"/>
        <v>12.919722027911876</v>
      </c>
      <c r="X51" s="37">
        <f t="shared" si="24"/>
        <v>25.647215824091617</v>
      </c>
      <c r="Y51" s="37">
        <f t="shared" si="24"/>
        <v>19.28347062895983</v>
      </c>
      <c r="Z51" s="37">
        <f t="shared" si="24"/>
        <v>5.2566148475774135</v>
      </c>
      <c r="AA51" s="37">
        <f t="shared" si="24"/>
        <v>6.055419660353192</v>
      </c>
      <c r="AB51" s="37">
        <f t="shared" si="24"/>
        <v>5.656015897455636</v>
      </c>
      <c r="AC51" s="37">
        <f t="shared" si="24"/>
        <v>5.868845189932743</v>
      </c>
      <c r="AD51" s="37">
        <f t="shared" si="24"/>
        <v>13.059792862268205</v>
      </c>
      <c r="AE51" s="37">
        <f t="shared" si="24"/>
        <v>9.464319048629756</v>
      </c>
      <c r="AF51" s="37">
        <f t="shared" si="24"/>
        <v>1.1168287193725763</v>
      </c>
      <c r="AG51" s="37">
        <f t="shared" si="24"/>
        <v>1.3801890176038099</v>
      </c>
      <c r="AH51" s="37">
        <f t="shared" si="24"/>
        <v>1.2485109014549842</v>
      </c>
      <c r="AI51" s="37">
        <f t="shared" si="24"/>
        <v>2.827874166281762</v>
      </c>
      <c r="AJ51" s="37">
        <f t="shared" si="24"/>
        <v>10.940108996249009</v>
      </c>
      <c r="AK51" s="37">
        <f t="shared" si="24"/>
        <v>6.883990160072901</v>
      </c>
      <c r="AL51" s="37">
        <f t="shared" si="24"/>
        <v>0.0579971449215393</v>
      </c>
      <c r="AM51" s="37">
        <f t="shared" si="24"/>
        <v>0.09545447824341821</v>
      </c>
      <c r="AN51" s="37">
        <f t="shared" si="24"/>
        <v>0.07672649912301682</v>
      </c>
      <c r="AO51" s="37">
        <f t="shared" si="24"/>
        <v>1.4202870921887825</v>
      </c>
      <c r="AP51" s="37">
        <f t="shared" si="24"/>
        <v>3.407036353531984</v>
      </c>
      <c r="AQ51" s="37">
        <f t="shared" si="24"/>
        <v>2.4136615439639524</v>
      </c>
      <c r="AR51" s="37">
        <f t="shared" si="24"/>
        <v>17.262894105473325</v>
      </c>
      <c r="AS51" s="37">
        <f t="shared" si="24"/>
        <v>25.37757602820416</v>
      </c>
      <c r="AT51" s="37">
        <f t="shared" si="24"/>
        <v>21.320235082226336</v>
      </c>
      <c r="AU51" s="37">
        <f t="shared" si="24"/>
        <v>5.455715522181311</v>
      </c>
      <c r="AV51" s="37">
        <f t="shared" si="24"/>
        <v>6.152469146271244</v>
      </c>
      <c r="AW51" s="37">
        <f t="shared" si="24"/>
        <v>5.804092357519408</v>
      </c>
      <c r="AX51" s="37">
        <f t="shared" si="24"/>
        <v>5.325633390552647</v>
      </c>
      <c r="AY51" s="37">
        <f t="shared" si="24"/>
        <v>11.913644226778626</v>
      </c>
      <c r="AZ51" s="37">
        <f t="shared" si="24"/>
        <v>8.61963890896135</v>
      </c>
      <c r="BA51" s="37">
        <f t="shared" si="24"/>
        <v>1.4397402820079876</v>
      </c>
      <c r="BB51" s="37">
        <f t="shared" si="24"/>
        <v>1.7276907115500046</v>
      </c>
      <c r="BC51" s="37">
        <f t="shared" si="24"/>
        <v>1.5837155230609932</v>
      </c>
      <c r="BD51" s="37">
        <f t="shared" si="24"/>
        <v>2.8853208250411395</v>
      </c>
      <c r="BE51" s="37">
        <f t="shared" si="24"/>
        <v>12.92672419798978</v>
      </c>
      <c r="BF51" s="37">
        <f t="shared" si="24"/>
        <v>7.906022517931809</v>
      </c>
      <c r="BG51" s="37">
        <f t="shared" si="24"/>
        <v>0.05262213373038342</v>
      </c>
      <c r="BH51" s="37">
        <f t="shared" si="24"/>
        <v>0.08699096352170586</v>
      </c>
      <c r="BI51" s="37">
        <f t="shared" si="24"/>
        <v>0.06980671484806746</v>
      </c>
      <c r="BJ51" s="37">
        <f t="shared" si="24"/>
        <v>0.9007436015134953</v>
      </c>
      <c r="BK51" s="37">
        <f t="shared" si="24"/>
        <v>2.0225442623704826</v>
      </c>
      <c r="BL51" s="37">
        <f t="shared" si="24"/>
        <v>1.4616438511896506</v>
      </c>
      <c r="BM51" s="40">
        <f t="shared" si="24"/>
        <v>21832.93921582503</v>
      </c>
      <c r="BN51" s="40">
        <f t="shared" si="24"/>
        <v>39679.76633230889</v>
      </c>
      <c r="BO51" s="40">
        <f t="shared" si="24"/>
        <v>30756.352776153606</v>
      </c>
      <c r="BP51" s="40">
        <f aca="true" t="shared" si="25" ref="BP51:DP51">AVERAGE(BP2:BP45)</f>
        <v>310756.4947834047</v>
      </c>
      <c r="BQ51" s="40">
        <f t="shared" si="25"/>
        <v>530476.5040030333</v>
      </c>
      <c r="BR51" s="40">
        <f t="shared" si="25"/>
        <v>420616.49939161295</v>
      </c>
      <c r="BS51" s="40"/>
      <c r="BT51" s="40">
        <f t="shared" si="25"/>
        <v>54368193.6933988</v>
      </c>
      <c r="BU51" s="40">
        <f t="shared" si="25"/>
        <v>72430994.11148304</v>
      </c>
      <c r="BV51" s="37">
        <f t="shared" si="25"/>
        <v>93.09816709300658</v>
      </c>
      <c r="BW51" s="37">
        <f t="shared" si="25"/>
        <v>24160412.108092774</v>
      </c>
      <c r="BX51" s="37">
        <f t="shared" si="25"/>
        <v>1491214.719620396</v>
      </c>
      <c r="BY51" s="37">
        <f t="shared" si="25"/>
        <v>13132553.682138743</v>
      </c>
      <c r="BZ51" s="37">
        <f t="shared" si="25"/>
        <v>15164059.070651622</v>
      </c>
      <c r="CA51" s="37">
        <f t="shared" si="25"/>
        <v>382056.64194142184</v>
      </c>
      <c r="CB51" s="37">
        <f t="shared" si="25"/>
        <v>2659579.9877921427</v>
      </c>
      <c r="CC51" s="37">
        <f t="shared" si="25"/>
        <v>4968626.491072247</v>
      </c>
      <c r="CD51" s="37">
        <f t="shared" si="25"/>
        <v>790336.9204950648</v>
      </c>
      <c r="CE51" s="37">
        <f t="shared" si="25"/>
        <v>15.06554437131643</v>
      </c>
      <c r="CF51" s="37">
        <f t="shared" si="25"/>
        <v>2.217255396815546</v>
      </c>
      <c r="CG51" s="37">
        <f t="shared" si="25"/>
        <v>43.80984042926615</v>
      </c>
      <c r="CH51" s="37">
        <f t="shared" si="25"/>
        <v>37.52916517428869</v>
      </c>
      <c r="CI51" s="37">
        <f t="shared" si="25"/>
        <v>1.0547411833148705</v>
      </c>
      <c r="CJ51" s="37">
        <f t="shared" si="25"/>
        <v>2.0897003674718557</v>
      </c>
      <c r="CK51" s="37">
        <f t="shared" si="25"/>
        <v>3.45870928962705</v>
      </c>
      <c r="CL51" s="37">
        <f t="shared" si="25"/>
        <v>0.8299108968173576</v>
      </c>
      <c r="CM51" s="37">
        <f t="shared" si="25"/>
        <v>3.7116332450029828</v>
      </c>
      <c r="CN51" s="37">
        <f t="shared" si="25"/>
        <v>1765438.4968998982</v>
      </c>
      <c r="CO51" s="37">
        <f t="shared" si="25"/>
        <v>34473799.59071716</v>
      </c>
      <c r="CP51" s="37">
        <f t="shared" si="25"/>
        <v>2606409.2280644695</v>
      </c>
      <c r="CQ51" s="37">
        <f t="shared" si="25"/>
        <v>3.4091479599034216</v>
      </c>
      <c r="CR51" s="37">
        <f t="shared" si="25"/>
        <v>5.598958996263078</v>
      </c>
      <c r="CS51" s="37">
        <f t="shared" si="25"/>
        <v>4.504073431324628</v>
      </c>
      <c r="CT51" s="40">
        <f t="shared" si="25"/>
        <v>5596356.374483483</v>
      </c>
      <c r="CU51" s="40">
        <f t="shared" si="25"/>
        <v>9601473.505349465</v>
      </c>
      <c r="CV51" s="40">
        <f t="shared" si="25"/>
        <v>7598968.0458596675</v>
      </c>
      <c r="CW51" s="40">
        <f t="shared" si="25"/>
        <v>12597073853.962477</v>
      </c>
      <c r="CX51" s="40">
        <f t="shared" si="25"/>
        <v>23817957074.758373</v>
      </c>
      <c r="CY51" s="40">
        <f t="shared" si="25"/>
        <v>18207515464.341377</v>
      </c>
      <c r="CZ51" s="37">
        <f t="shared" si="25"/>
        <v>302.272034619577</v>
      </c>
      <c r="DA51" s="37">
        <f t="shared" si="25"/>
        <v>22.491118513739558</v>
      </c>
      <c r="DB51" s="37">
        <f t="shared" si="25"/>
        <v>1.9980627241387197</v>
      </c>
      <c r="DC51" s="37">
        <f t="shared" si="25"/>
        <v>8.449387890214945</v>
      </c>
      <c r="DD51" s="37">
        <f t="shared" si="25"/>
        <v>6.4046231008521355</v>
      </c>
      <c r="DE51" s="37">
        <f t="shared" si="25"/>
        <v>16.253081511194267</v>
      </c>
      <c r="DF51" s="37">
        <f t="shared" si="25"/>
        <v>0.6029509695764736</v>
      </c>
      <c r="DG51" s="37">
        <f t="shared" si="25"/>
        <v>40.84119595054938</v>
      </c>
      <c r="DH51" s="37">
        <f t="shared" si="25"/>
        <v>10.994089542332654</v>
      </c>
      <c r="DI51" s="37">
        <f t="shared" si="25"/>
        <v>0.770208223285325</v>
      </c>
      <c r="DJ51" s="37">
        <f t="shared" si="25"/>
        <v>0.4338348549975514</v>
      </c>
      <c r="DK51" s="37">
        <f t="shared" si="25"/>
        <v>9.274841089116638</v>
      </c>
      <c r="DL51" s="37">
        <f t="shared" si="25"/>
        <v>1.5534966972556838</v>
      </c>
      <c r="DM51" s="37">
        <f t="shared" si="25"/>
        <v>1.9176330769700924</v>
      </c>
      <c r="DN51" s="37">
        <f t="shared" si="25"/>
        <v>0.4590474265940303</v>
      </c>
      <c r="DO51" s="37">
        <f t="shared" si="25"/>
        <v>0.053653749456198725</v>
      </c>
      <c r="DP51" s="37">
        <f t="shared" si="25"/>
        <v>409.6551540695877</v>
      </c>
      <c r="DQ51" s="37"/>
      <c r="DR51" s="37"/>
      <c r="DS51" s="27"/>
      <c r="EA51" s="52"/>
    </row>
    <row r="52" spans="1:133" ht="12.75">
      <c r="A52" s="38" t="s">
        <v>205</v>
      </c>
      <c r="B52" s="27"/>
      <c r="C52" s="37">
        <f>STDEV(C2:C45)</f>
        <v>12.023682132426286</v>
      </c>
      <c r="D52" s="37">
        <f aca="true" t="shared" si="26" ref="D52:BO52">STDEV(D2:D45)</f>
        <v>9.794225195594827</v>
      </c>
      <c r="E52" s="37">
        <f t="shared" si="26"/>
        <v>0.21299439276734508</v>
      </c>
      <c r="F52" s="37">
        <f t="shared" si="26"/>
        <v>0.3507948659978429</v>
      </c>
      <c r="G52" s="37">
        <f t="shared" si="26"/>
        <v>0.2583692446899317</v>
      </c>
      <c r="H52" s="37">
        <f t="shared" si="26"/>
        <v>1.5108958315828582</v>
      </c>
      <c r="I52" s="37">
        <f t="shared" si="26"/>
        <v>3.5236560576125506</v>
      </c>
      <c r="J52" s="37">
        <f t="shared" si="26"/>
        <v>2.44801118113938</v>
      </c>
      <c r="K52" s="37">
        <f t="shared" si="26"/>
        <v>0.13961525182717593</v>
      </c>
      <c r="L52" s="37">
        <f t="shared" si="26"/>
        <v>0.1383528368341261</v>
      </c>
      <c r="M52" s="37">
        <f t="shared" si="26"/>
        <v>0.13866111252255936</v>
      </c>
      <c r="N52" s="37">
        <f t="shared" si="26"/>
        <v>0.9506451732007974</v>
      </c>
      <c r="O52" s="37">
        <f t="shared" si="26"/>
        <v>3.6503586437743647</v>
      </c>
      <c r="P52" s="37">
        <f t="shared" si="26"/>
        <v>2.2956535318910443</v>
      </c>
      <c r="Q52" s="37">
        <f t="shared" si="26"/>
        <v>0.019682845301421895</v>
      </c>
      <c r="R52" s="37">
        <f t="shared" si="26"/>
        <v>0.025207676184225803</v>
      </c>
      <c r="S52" s="37">
        <f t="shared" si="26"/>
        <v>0.022193872844403707</v>
      </c>
      <c r="T52" s="37">
        <f t="shared" si="26"/>
        <v>1.7797399059179408</v>
      </c>
      <c r="U52" s="37">
        <f t="shared" si="26"/>
        <v>2.6808090481190265</v>
      </c>
      <c r="V52" s="37">
        <f t="shared" si="26"/>
        <v>2.2119177913034784</v>
      </c>
      <c r="W52" s="37">
        <f t="shared" si="26"/>
        <v>6.871881429530698</v>
      </c>
      <c r="X52" s="37">
        <f t="shared" si="26"/>
        <v>9.911608335282573</v>
      </c>
      <c r="Y52" s="37">
        <f t="shared" si="26"/>
        <v>8.341822942405505</v>
      </c>
      <c r="Z52" s="37">
        <f t="shared" si="26"/>
        <v>0.22459085349424218</v>
      </c>
      <c r="AA52" s="37">
        <f t="shared" si="26"/>
        <v>0.3136848337592024</v>
      </c>
      <c r="AB52" s="37">
        <f t="shared" si="26"/>
        <v>0.238355830947851</v>
      </c>
      <c r="AC52" s="37">
        <f t="shared" si="26"/>
        <v>2.626302921146761</v>
      </c>
      <c r="AD52" s="37">
        <f t="shared" si="26"/>
        <v>4.158674103261106</v>
      </c>
      <c r="AE52" s="37">
        <f t="shared" si="26"/>
        <v>3.2875488319382082</v>
      </c>
      <c r="AF52" s="37">
        <f t="shared" si="26"/>
        <v>0.15666155031464085</v>
      </c>
      <c r="AG52" s="37">
        <f t="shared" si="26"/>
        <v>0.14588587321091825</v>
      </c>
      <c r="AH52" s="37">
        <f t="shared" si="26"/>
        <v>0.15083504760870295</v>
      </c>
      <c r="AI52" s="37">
        <f t="shared" si="26"/>
        <v>2.092163691756243</v>
      </c>
      <c r="AJ52" s="37">
        <f t="shared" si="26"/>
        <v>9.814954436084347</v>
      </c>
      <c r="AK52" s="37">
        <f t="shared" si="26"/>
        <v>5.945656618466668</v>
      </c>
      <c r="AL52" s="37">
        <f t="shared" si="26"/>
        <v>0.01730729586667738</v>
      </c>
      <c r="AM52" s="37">
        <f t="shared" si="26"/>
        <v>0.022629454454160768</v>
      </c>
      <c r="AN52" s="37">
        <f t="shared" si="26"/>
        <v>0.019722242810345257</v>
      </c>
      <c r="AO52" s="37">
        <f t="shared" si="26"/>
        <v>1.0276165508362043</v>
      </c>
      <c r="AP52" s="37">
        <f t="shared" si="26"/>
        <v>1.9081977513066357</v>
      </c>
      <c r="AQ52" s="37">
        <f t="shared" si="26"/>
        <v>1.4433846239419097</v>
      </c>
      <c r="AR52" s="37">
        <f t="shared" si="26"/>
        <v>10.264740094347548</v>
      </c>
      <c r="AS52" s="37">
        <f t="shared" si="26"/>
        <v>11.957634577478114</v>
      </c>
      <c r="AT52" s="37">
        <f t="shared" si="26"/>
        <v>11.097819818563037</v>
      </c>
      <c r="AU52" s="37">
        <f t="shared" si="26"/>
        <v>0.26868878778456595</v>
      </c>
      <c r="AV52" s="37">
        <f t="shared" si="26"/>
        <v>0.30722361143417626</v>
      </c>
      <c r="AW52" s="37">
        <f t="shared" si="26"/>
        <v>0.23540774771644857</v>
      </c>
      <c r="AX52" s="37">
        <f t="shared" si="26"/>
        <v>2.5365703355699485</v>
      </c>
      <c r="AY52" s="37">
        <f t="shared" si="26"/>
        <v>3.510831649923759</v>
      </c>
      <c r="AZ52" s="37">
        <f t="shared" si="26"/>
        <v>2.916356363338128</v>
      </c>
      <c r="BA52" s="37">
        <f t="shared" si="26"/>
        <v>0.229320744690158</v>
      </c>
      <c r="BB52" s="37">
        <f t="shared" si="26"/>
        <v>0.22136369499312722</v>
      </c>
      <c r="BC52" s="37">
        <f t="shared" si="26"/>
        <v>0.22459847858164383</v>
      </c>
      <c r="BD52" s="37">
        <f t="shared" si="26"/>
        <v>3.1052716938477793</v>
      </c>
      <c r="BE52" s="37">
        <f t="shared" si="26"/>
        <v>14.88270631000373</v>
      </c>
      <c r="BF52" s="37">
        <f t="shared" si="26"/>
        <v>8.985031454024915</v>
      </c>
      <c r="BG52" s="37">
        <f t="shared" si="26"/>
        <v>0.017681716440351634</v>
      </c>
      <c r="BH52" s="37">
        <f t="shared" si="26"/>
        <v>0.022202627935171002</v>
      </c>
      <c r="BI52" s="37">
        <f t="shared" si="26"/>
        <v>0.01977568871858131</v>
      </c>
      <c r="BJ52" s="37">
        <f t="shared" si="26"/>
        <v>0.8970788933869227</v>
      </c>
      <c r="BK52" s="37">
        <f t="shared" si="26"/>
        <v>1.5458796861353055</v>
      </c>
      <c r="BL52" s="37">
        <f t="shared" si="26"/>
        <v>1.2026386913630824</v>
      </c>
      <c r="BM52" s="40">
        <f t="shared" si="26"/>
        <v>9800.969845912596</v>
      </c>
      <c r="BN52" s="40">
        <f t="shared" si="26"/>
        <v>9894.37865303627</v>
      </c>
      <c r="BO52" s="40">
        <f t="shared" si="26"/>
        <v>9186.179451047783</v>
      </c>
      <c r="BP52" s="40">
        <f aca="true" t="shared" si="27" ref="BP52:DP52">STDEV(BP2:BP45)</f>
        <v>181359.95041180702</v>
      </c>
      <c r="BQ52" s="40">
        <f t="shared" si="27"/>
        <v>255334.6356475287</v>
      </c>
      <c r="BR52" s="40">
        <f t="shared" si="27"/>
        <v>218171.42846211029</v>
      </c>
      <c r="BS52" s="40"/>
      <c r="BT52" s="40">
        <f t="shared" si="27"/>
        <v>108989081.6135853</v>
      </c>
      <c r="BU52" s="40">
        <f>STDEV(BU2:BU45)</f>
        <v>139933291.11020875</v>
      </c>
      <c r="BV52" s="37">
        <f t="shared" si="27"/>
        <v>18.8211822448515</v>
      </c>
      <c r="BW52" s="37">
        <f t="shared" si="27"/>
        <v>63277977.10595424</v>
      </c>
      <c r="BX52" s="37">
        <f t="shared" si="27"/>
        <v>4009063.4057925837</v>
      </c>
      <c r="BY52" s="37">
        <f t="shared" si="27"/>
        <v>19459076.314109873</v>
      </c>
      <c r="BZ52" s="37">
        <f t="shared" si="27"/>
        <v>27451257.31235308</v>
      </c>
      <c r="CA52" s="37">
        <f t="shared" si="27"/>
        <v>739832.0739448157</v>
      </c>
      <c r="CB52" s="37">
        <f t="shared" si="27"/>
        <v>7854279.134739144</v>
      </c>
      <c r="CC52" s="37">
        <f t="shared" si="27"/>
        <v>11567027.848749913</v>
      </c>
      <c r="CD52" s="37">
        <f t="shared" si="27"/>
        <v>2052349.3958766812</v>
      </c>
      <c r="CE52" s="37">
        <f t="shared" si="27"/>
        <v>26.044036246160914</v>
      </c>
      <c r="CF52" s="37">
        <f t="shared" si="27"/>
        <v>4.147876589893563</v>
      </c>
      <c r="CG52" s="37">
        <f t="shared" si="27"/>
        <v>36.91405797303143</v>
      </c>
      <c r="CH52" s="37">
        <f t="shared" si="27"/>
        <v>33.72367094809428</v>
      </c>
      <c r="CI52" s="37">
        <f t="shared" si="27"/>
        <v>3.5320407444281394</v>
      </c>
      <c r="CJ52" s="37">
        <f t="shared" si="27"/>
        <v>3.499380857361149</v>
      </c>
      <c r="CK52" s="37">
        <f t="shared" si="27"/>
        <v>7.680215296533218</v>
      </c>
      <c r="CL52" s="37">
        <f t="shared" si="27"/>
        <v>2.3630780693136826</v>
      </c>
      <c r="CM52" s="37">
        <f t="shared" si="27"/>
        <v>7.135994103398763</v>
      </c>
      <c r="CN52" s="37">
        <f t="shared" si="27"/>
        <v>3618959.1751454007</v>
      </c>
      <c r="CO52" s="37">
        <f t="shared" si="27"/>
        <v>70282231.66652349</v>
      </c>
      <c r="CP52" s="37">
        <f t="shared" si="27"/>
        <v>5319572.1955077285</v>
      </c>
      <c r="CQ52" s="37">
        <f t="shared" si="27"/>
        <v>1.0403006561566854</v>
      </c>
      <c r="CR52" s="37">
        <f t="shared" si="27"/>
        <v>1.3121742125161502</v>
      </c>
      <c r="CS52" s="37">
        <f t="shared" si="27"/>
        <v>1.1637241852790725</v>
      </c>
      <c r="CT52" s="40">
        <f t="shared" si="27"/>
        <v>10649792.312868962</v>
      </c>
      <c r="CU52" s="40">
        <f t="shared" si="27"/>
        <v>18083315.1470751</v>
      </c>
      <c r="CV52" s="40">
        <f t="shared" si="27"/>
        <v>14356667.256901141</v>
      </c>
      <c r="CW52" s="40">
        <f t="shared" si="27"/>
        <v>26059072142.463</v>
      </c>
      <c r="CX52" s="40">
        <f t="shared" si="27"/>
        <v>47799141391.63361</v>
      </c>
      <c r="CY52" s="40">
        <f t="shared" si="27"/>
        <v>36904623136.187294</v>
      </c>
      <c r="CZ52" s="37">
        <f t="shared" si="27"/>
        <v>335.5175485660892</v>
      </c>
      <c r="DA52" s="37">
        <f t="shared" si="27"/>
        <v>18.48635692328674</v>
      </c>
      <c r="DB52" s="37">
        <f t="shared" si="27"/>
        <v>1.8383860258523501</v>
      </c>
      <c r="DC52" s="37">
        <f t="shared" si="27"/>
        <v>4.562582482293824</v>
      </c>
      <c r="DD52" s="37">
        <f t="shared" si="27"/>
        <v>3.3584261919078147</v>
      </c>
      <c r="DE52" s="37">
        <f t="shared" si="27"/>
        <v>13.685653144878078</v>
      </c>
      <c r="DF52" s="37">
        <f t="shared" si="27"/>
        <v>1.3900672664245801</v>
      </c>
      <c r="DG52" s="37">
        <f t="shared" si="27"/>
        <v>21.11972344767349</v>
      </c>
      <c r="DH52" s="37">
        <f t="shared" si="27"/>
        <v>6.014364372533616</v>
      </c>
      <c r="DI52" s="37">
        <f t="shared" si="27"/>
        <v>1.912753453310408</v>
      </c>
      <c r="DJ52" s="37">
        <f t="shared" si="27"/>
        <v>0.5698330221392295</v>
      </c>
      <c r="DK52" s="37">
        <f t="shared" si="27"/>
        <v>10.988639381985468</v>
      </c>
      <c r="DL52" s="37">
        <f t="shared" si="27"/>
        <v>3.6814018457566906</v>
      </c>
      <c r="DM52" s="37">
        <f t="shared" si="27"/>
        <v>3.4347910164452515</v>
      </c>
      <c r="DN52" s="37">
        <f t="shared" si="27"/>
        <v>1.217429920792566</v>
      </c>
      <c r="DO52" s="37">
        <f t="shared" si="27"/>
        <v>0.08072302141712959</v>
      </c>
      <c r="DP52" s="37">
        <f t="shared" si="27"/>
        <v>767.2900974415426</v>
      </c>
      <c r="DQ52" s="37"/>
      <c r="DR52" s="37"/>
      <c r="DS52" s="27"/>
      <c r="EA52" s="52"/>
      <c r="EB52" s="52"/>
      <c r="EC52" s="52"/>
    </row>
    <row r="53" spans="1:130" ht="12.75">
      <c r="A53" s="38" t="s">
        <v>207</v>
      </c>
      <c r="B53" s="27"/>
      <c r="C53" s="41">
        <f>(C52/C51)</f>
        <v>0.44927494028925286</v>
      </c>
      <c r="D53" s="41">
        <f aca="true" t="shared" si="28" ref="D53:BO53">(D52/D51)</f>
        <v>0.518959674181021</v>
      </c>
      <c r="E53" s="41">
        <f t="shared" si="28"/>
        <v>0.04160023397844758</v>
      </c>
      <c r="F53" s="41">
        <f t="shared" si="28"/>
        <v>0.05888293932573566</v>
      </c>
      <c r="G53" s="41">
        <f t="shared" si="28"/>
        <v>0.046647469357197775</v>
      </c>
      <c r="H53" s="41">
        <f t="shared" si="28"/>
        <v>0.29471967045541125</v>
      </c>
      <c r="I53" s="41">
        <f t="shared" si="28"/>
        <v>0.2845944255967651</v>
      </c>
      <c r="J53" s="41">
        <f t="shared" si="28"/>
        <v>0.27964683385519107</v>
      </c>
      <c r="K53" s="41">
        <f t="shared" si="28"/>
        <v>0.15589135744996654</v>
      </c>
      <c r="L53" s="41">
        <f t="shared" si="28"/>
        <v>0.12080813381920719</v>
      </c>
      <c r="M53" s="41">
        <f t="shared" si="28"/>
        <v>0.13588756527900853</v>
      </c>
      <c r="N53" s="41">
        <f t="shared" si="28"/>
        <v>0.37855692089999127</v>
      </c>
      <c r="O53" s="41">
        <f t="shared" si="28"/>
        <v>0.45092870859536405</v>
      </c>
      <c r="P53" s="41">
        <f t="shared" si="28"/>
        <v>0.43287935780320436</v>
      </c>
      <c r="Q53" s="41">
        <f t="shared" si="28"/>
        <v>0.3131363587548611</v>
      </c>
      <c r="R53" s="41">
        <f t="shared" si="28"/>
        <v>0.24788982138914115</v>
      </c>
      <c r="S53" s="41">
        <f t="shared" si="28"/>
        <v>0.26975880531808677</v>
      </c>
      <c r="T53" s="41">
        <f t="shared" si="28"/>
        <v>0.8537176370162924</v>
      </c>
      <c r="U53" s="41">
        <f t="shared" si="28"/>
        <v>0.5743159190676334</v>
      </c>
      <c r="V53" s="41">
        <f t="shared" si="28"/>
        <v>0.6551380846986019</v>
      </c>
      <c r="W53" s="41">
        <f t="shared" si="28"/>
        <v>0.531890811171063</v>
      </c>
      <c r="X53" s="41">
        <f t="shared" si="28"/>
        <v>0.38645942714655757</v>
      </c>
      <c r="Y53" s="41">
        <f t="shared" si="28"/>
        <v>0.43258929385241435</v>
      </c>
      <c r="Z53" s="41">
        <f t="shared" si="28"/>
        <v>0.04272537745422762</v>
      </c>
      <c r="AA53" s="41">
        <f t="shared" si="28"/>
        <v>0.051802327725194566</v>
      </c>
      <c r="AB53" s="41">
        <f t="shared" si="28"/>
        <v>0.042142001590744396</v>
      </c>
      <c r="AC53" s="41">
        <f t="shared" si="28"/>
        <v>0.44749909669654425</v>
      </c>
      <c r="AD53" s="41">
        <f t="shared" si="28"/>
        <v>0.3184333891907405</v>
      </c>
      <c r="AE53" s="41">
        <f t="shared" si="28"/>
        <v>0.3473624267151243</v>
      </c>
      <c r="AF53" s="41">
        <f t="shared" si="28"/>
        <v>0.14027356889841786</v>
      </c>
      <c r="AG53" s="41">
        <f t="shared" si="28"/>
        <v>0.10569992323529379</v>
      </c>
      <c r="AH53" s="41">
        <f t="shared" si="28"/>
        <v>0.12081195881663785</v>
      </c>
      <c r="AI53" s="41">
        <f t="shared" si="28"/>
        <v>0.7398362051261744</v>
      </c>
      <c r="AJ53" s="41">
        <f t="shared" si="28"/>
        <v>0.8971532586603627</v>
      </c>
      <c r="AK53" s="41">
        <f t="shared" si="28"/>
        <v>0.8636933639085421</v>
      </c>
      <c r="AL53" s="41">
        <f t="shared" si="28"/>
        <v>0.2984163425646441</v>
      </c>
      <c r="AM53" s="41">
        <f t="shared" si="28"/>
        <v>0.23707064215943285</v>
      </c>
      <c r="AN53" s="41">
        <f t="shared" si="28"/>
        <v>0.2570460406218231</v>
      </c>
      <c r="AO53" s="41">
        <f t="shared" si="28"/>
        <v>0.723527346328664</v>
      </c>
      <c r="AP53" s="41">
        <f t="shared" si="28"/>
        <v>0.5600755475733207</v>
      </c>
      <c r="AQ53" s="41">
        <f t="shared" si="28"/>
        <v>0.598006223180505</v>
      </c>
      <c r="AR53" s="41">
        <f t="shared" si="28"/>
        <v>0.5946129328970997</v>
      </c>
      <c r="AS53" s="41">
        <f t="shared" si="28"/>
        <v>0.4711889963087343</v>
      </c>
      <c r="AT53" s="41">
        <f t="shared" si="28"/>
        <v>0.5205298992136705</v>
      </c>
      <c r="AU53" s="41">
        <f t="shared" si="28"/>
        <v>0.0492490465626658</v>
      </c>
      <c r="AV53" s="41">
        <f t="shared" si="28"/>
        <v>0.04993501050230731</v>
      </c>
      <c r="AW53" s="41">
        <f t="shared" si="28"/>
        <v>0.04055892518861618</v>
      </c>
      <c r="AX53" s="41">
        <f t="shared" si="28"/>
        <v>0.4762945831137516</v>
      </c>
      <c r="AY53" s="41">
        <f t="shared" si="28"/>
        <v>0.29468998596016205</v>
      </c>
      <c r="AZ53" s="41">
        <f t="shared" si="28"/>
        <v>0.3383385770726611</v>
      </c>
      <c r="BA53" s="41">
        <f t="shared" si="28"/>
        <v>0.15927924470539037</v>
      </c>
      <c r="BB53" s="41">
        <f t="shared" si="28"/>
        <v>0.12812692313112564</v>
      </c>
      <c r="BC53" s="41">
        <f t="shared" si="28"/>
        <v>0.14181743836641925</v>
      </c>
      <c r="BD53" s="41">
        <f t="shared" si="28"/>
        <v>1.0762309920261652</v>
      </c>
      <c r="BE53" s="41">
        <f t="shared" si="28"/>
        <v>1.1513130536441802</v>
      </c>
      <c r="BF53" s="41">
        <f t="shared" si="28"/>
        <v>1.1364793654009693</v>
      </c>
      <c r="BG53" s="41">
        <f t="shared" si="28"/>
        <v>0.33601291294925983</v>
      </c>
      <c r="BH53" s="41">
        <f t="shared" si="28"/>
        <v>0.25522912997314984</v>
      </c>
      <c r="BI53" s="41">
        <f t="shared" si="28"/>
        <v>0.2832920695612534</v>
      </c>
      <c r="BJ53" s="41">
        <f t="shared" si="28"/>
        <v>0.9959314636036105</v>
      </c>
      <c r="BK53" s="41">
        <f t="shared" si="28"/>
        <v>0.7643242795208289</v>
      </c>
      <c r="BL53" s="41">
        <f t="shared" si="28"/>
        <v>0.8227987210319665</v>
      </c>
      <c r="BM53" s="41">
        <f t="shared" si="28"/>
        <v>0.448907485566974</v>
      </c>
      <c r="BN53" s="41">
        <f t="shared" si="28"/>
        <v>0.24935576913868723</v>
      </c>
      <c r="BO53" s="41">
        <f t="shared" si="28"/>
        <v>0.2986758383838712</v>
      </c>
      <c r="BP53" s="41">
        <f aca="true" t="shared" si="29" ref="BP53:DP53">(BP52/BP51)</f>
        <v>0.5836079163468932</v>
      </c>
      <c r="BQ53" s="41">
        <f t="shared" si="29"/>
        <v>0.48133071629138297</v>
      </c>
      <c r="BR53" s="41">
        <f t="shared" si="29"/>
        <v>0.5186944135041712</v>
      </c>
      <c r="BS53" s="41"/>
      <c r="BT53" s="41">
        <f t="shared" si="29"/>
        <v>2.0046478319329997</v>
      </c>
      <c r="BU53" s="41">
        <f t="shared" si="29"/>
        <v>1.9319532035530085</v>
      </c>
      <c r="BV53" s="41">
        <f t="shared" si="29"/>
        <v>0.20216490649111096</v>
      </c>
      <c r="BW53" s="41">
        <f t="shared" si="29"/>
        <v>2.619076894170967</v>
      </c>
      <c r="BX53" s="41">
        <f t="shared" si="29"/>
        <v>2.6884548234697765</v>
      </c>
      <c r="BY53" s="41">
        <f t="shared" si="29"/>
        <v>1.481743519584898</v>
      </c>
      <c r="BZ53" s="41">
        <f t="shared" si="29"/>
        <v>1.810284250704482</v>
      </c>
      <c r="CA53" s="41">
        <f t="shared" si="29"/>
        <v>1.936446046809596</v>
      </c>
      <c r="CB53" s="41">
        <f t="shared" si="29"/>
        <v>2.9532028255556977</v>
      </c>
      <c r="CC53" s="41">
        <f t="shared" si="29"/>
        <v>2.328013158069708</v>
      </c>
      <c r="CD53" s="41">
        <f t="shared" si="29"/>
        <v>2.5968031388323545</v>
      </c>
      <c r="CE53" s="41">
        <f t="shared" si="29"/>
        <v>1.7287152461444832</v>
      </c>
      <c r="CF53" s="41">
        <f t="shared" si="29"/>
        <v>1.8707256709582498</v>
      </c>
      <c r="CG53" s="41">
        <f t="shared" si="29"/>
        <v>0.8425974075991349</v>
      </c>
      <c r="CH53" s="41">
        <f t="shared" si="29"/>
        <v>0.8985990173636592</v>
      </c>
      <c r="CI53" s="41">
        <f t="shared" si="29"/>
        <v>3.3487274416720334</v>
      </c>
      <c r="CJ53" s="41">
        <f t="shared" si="29"/>
        <v>1.6745849844467136</v>
      </c>
      <c r="CK53" s="41">
        <f t="shared" si="29"/>
        <v>2.2205437501112937</v>
      </c>
      <c r="CL53" s="41">
        <f t="shared" si="29"/>
        <v>2.847387687492596</v>
      </c>
      <c r="CM53" s="41">
        <f t="shared" si="29"/>
        <v>1.9226021625401806</v>
      </c>
      <c r="CN53" s="41">
        <f aca="true" t="shared" si="30" ref="CN53:CY53">(CN52/CN51)</f>
        <v>2.0498925233024408</v>
      </c>
      <c r="CO53" s="41">
        <f t="shared" si="30"/>
        <v>2.0387144005283524</v>
      </c>
      <c r="CP53" s="41">
        <f t="shared" si="30"/>
        <v>2.0409581650606974</v>
      </c>
      <c r="CQ53" s="41">
        <f t="shared" si="30"/>
        <v>0.30514975248717463</v>
      </c>
      <c r="CR53" s="41">
        <f t="shared" si="30"/>
        <v>0.23436038974243903</v>
      </c>
      <c r="CS53" s="41">
        <f t="shared" si="30"/>
        <v>0.2583714948308084</v>
      </c>
      <c r="CT53" s="41">
        <f t="shared" si="30"/>
        <v>1.9029868007381656</v>
      </c>
      <c r="CU53" s="41">
        <f t="shared" si="30"/>
        <v>1.8833895794223643</v>
      </c>
      <c r="CV53" s="41">
        <f t="shared" si="30"/>
        <v>1.8892916999069942</v>
      </c>
      <c r="CW53" s="41">
        <f t="shared" si="30"/>
        <v>2.0686607417377316</v>
      </c>
      <c r="CX53" s="41">
        <f t="shared" si="30"/>
        <v>2.0068531168145336</v>
      </c>
      <c r="CY53" s="41">
        <f t="shared" si="30"/>
        <v>2.0268895670287024</v>
      </c>
      <c r="CZ53" s="41">
        <f t="shared" si="29"/>
        <v>1.1099854109506133</v>
      </c>
      <c r="DA53" s="41">
        <f t="shared" si="29"/>
        <v>0.8219403099936378</v>
      </c>
      <c r="DB53" s="41">
        <f t="shared" si="29"/>
        <v>0.9200842414218005</v>
      </c>
      <c r="DC53" s="41">
        <f t="shared" si="29"/>
        <v>0.5399897059499013</v>
      </c>
      <c r="DD53" s="41">
        <f t="shared" si="29"/>
        <v>0.5243753049981935</v>
      </c>
      <c r="DE53" s="41">
        <f t="shared" si="29"/>
        <v>0.8420343634806803</v>
      </c>
      <c r="DF53" s="41">
        <f t="shared" si="29"/>
        <v>2.305439972011314</v>
      </c>
      <c r="DG53" s="41">
        <f t="shared" si="29"/>
        <v>0.5171181439751497</v>
      </c>
      <c r="DH53" s="41">
        <f t="shared" si="29"/>
        <v>0.5470543376398158</v>
      </c>
      <c r="DI53" s="41">
        <f t="shared" si="29"/>
        <v>2.4834238268082283</v>
      </c>
      <c r="DJ53" s="41">
        <f t="shared" si="29"/>
        <v>1.313479116707775</v>
      </c>
      <c r="DK53" s="41">
        <f t="shared" si="29"/>
        <v>1.184779262135267</v>
      </c>
      <c r="DL53" s="41">
        <f t="shared" si="29"/>
        <v>2.3697519616617395</v>
      </c>
      <c r="DM53" s="41">
        <f t="shared" si="29"/>
        <v>1.79116174918734</v>
      </c>
      <c r="DN53" s="41">
        <f t="shared" si="29"/>
        <v>2.652078740154293</v>
      </c>
      <c r="DO53" s="41">
        <f t="shared" si="29"/>
        <v>1.5045178060301152</v>
      </c>
      <c r="DP53" s="41">
        <f t="shared" si="29"/>
        <v>1.873014631499556</v>
      </c>
      <c r="DQ53" s="41"/>
      <c r="DR53" s="41"/>
      <c r="DS53" s="42"/>
      <c r="DT53" s="42"/>
      <c r="DU53" s="42"/>
      <c r="DV53" s="42"/>
      <c r="DW53" s="42"/>
      <c r="DX53" s="42"/>
      <c r="DZ53" s="42"/>
    </row>
    <row r="54" spans="1:123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39"/>
      <c r="BV54" s="39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>
        <f>MEDIAN(DE2:DE45)</f>
        <v>11.546380866902487</v>
      </c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73:74" ht="12.75">
      <c r="BU55" s="19"/>
      <c r="BV55" s="19"/>
    </row>
    <row r="56" spans="73:84" ht="12.75">
      <c r="BU56" s="19"/>
      <c r="BV56" s="19"/>
      <c r="CF56" s="1"/>
    </row>
    <row r="57" spans="73:84" ht="12.75">
      <c r="BU57" s="19"/>
      <c r="BV57" s="19"/>
      <c r="CF57" s="1"/>
    </row>
    <row r="58" spans="73:84" ht="12.75">
      <c r="BU58" s="19"/>
      <c r="BV58" s="19"/>
      <c r="CF58" s="1"/>
    </row>
    <row r="59" spans="73:84" ht="12.75">
      <c r="BU59" s="19"/>
      <c r="BV59" s="19"/>
      <c r="CF59" s="1"/>
    </row>
    <row r="60" spans="73:84" ht="12.75">
      <c r="BU60" s="19"/>
      <c r="BV60" s="19"/>
      <c r="CF60" s="1"/>
    </row>
    <row r="61" spans="73:84" ht="12.75">
      <c r="BU61" s="19"/>
      <c r="BV61" s="19"/>
      <c r="CF61" s="1"/>
    </row>
    <row r="62" spans="73:84" ht="12.75">
      <c r="BU62" s="19"/>
      <c r="BV62" s="19"/>
      <c r="CF62" s="1"/>
    </row>
    <row r="63" spans="73:84" ht="12.75">
      <c r="BU63" s="19"/>
      <c r="BV63" s="19"/>
      <c r="CF63" s="1"/>
    </row>
    <row r="64" spans="73:84" ht="12.75">
      <c r="BU64" s="19"/>
      <c r="BV64" s="19"/>
      <c r="CF64" s="1"/>
    </row>
    <row r="65" spans="73:84" ht="12.75">
      <c r="BU65" s="19"/>
      <c r="BV65" s="19"/>
      <c r="CF65" s="1"/>
    </row>
    <row r="66" spans="73:84" ht="12.75">
      <c r="BU66" s="19"/>
      <c r="BV66" s="19"/>
      <c r="CF66" s="1"/>
    </row>
    <row r="67" spans="73:84" ht="12.75">
      <c r="BU67" s="19"/>
      <c r="BV67" s="19"/>
      <c r="CF67" s="1"/>
    </row>
    <row r="68" spans="73:84" ht="12.75">
      <c r="BU68" s="19"/>
      <c r="BV68" s="19"/>
      <c r="CF68" s="1"/>
    </row>
    <row r="69" spans="73:84" ht="12.75">
      <c r="BU69" s="19"/>
      <c r="BV69" s="19"/>
      <c r="CF69" s="1"/>
    </row>
    <row r="70" spans="73:84" ht="12.75">
      <c r="BU70" s="19"/>
      <c r="BV70" s="19"/>
      <c r="CF70" s="1"/>
    </row>
    <row r="71" spans="73:84" ht="12.75">
      <c r="BU71" s="19"/>
      <c r="BV71" s="19"/>
      <c r="CF71" s="1"/>
    </row>
    <row r="72" spans="73:84" ht="12.75">
      <c r="BU72" s="19"/>
      <c r="BV72" s="19"/>
      <c r="CF72" s="1"/>
    </row>
    <row r="73" spans="73:84" ht="12.75">
      <c r="BU73" s="19"/>
      <c r="BV73" s="19"/>
      <c r="CF73" s="1"/>
    </row>
    <row r="74" spans="73:127" ht="12.75">
      <c r="BU74" s="19"/>
      <c r="BV74" s="19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6"/>
      <c r="DE74" s="47"/>
      <c r="DF74" s="47"/>
      <c r="DG74" s="47"/>
      <c r="DH74" s="47"/>
      <c r="DI74" s="47"/>
      <c r="DJ74" s="47"/>
      <c r="DK74" s="48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</row>
    <row r="75" spans="73:84" ht="12.75">
      <c r="BU75" s="19"/>
      <c r="BV75" s="19"/>
      <c r="CF75" s="1"/>
    </row>
    <row r="76" spans="73:84" ht="12.75">
      <c r="BU76" s="19"/>
      <c r="BV76" s="29"/>
      <c r="CF76" s="1"/>
    </row>
    <row r="77" spans="73:84" ht="12.75">
      <c r="BU77" s="19"/>
      <c r="BV77" s="29"/>
      <c r="CF77" s="1"/>
    </row>
    <row r="78" spans="73:84" ht="12.75">
      <c r="BU78" s="19"/>
      <c r="BV78" s="29"/>
      <c r="CF78" s="1"/>
    </row>
    <row r="79" spans="74:84" ht="12.75">
      <c r="BV79" s="29"/>
      <c r="CF79" s="1"/>
    </row>
    <row r="80" spans="74:84" ht="12.75">
      <c r="BV80" s="29"/>
      <c r="CF80" s="1"/>
    </row>
    <row r="81" spans="74:84" ht="12.75">
      <c r="BV81" s="29"/>
      <c r="CF81" s="1"/>
    </row>
    <row r="82" spans="74:84" ht="12.75">
      <c r="BV82" s="29"/>
      <c r="CF82" s="1"/>
    </row>
    <row r="83" spans="74:84" ht="12.75">
      <c r="BV83" s="29"/>
      <c r="CF83" s="1"/>
    </row>
    <row r="84" spans="74:84" ht="12.75">
      <c r="BV84" s="29"/>
      <c r="CF84" s="1"/>
    </row>
    <row r="85" spans="74:84" ht="12.75">
      <c r="BV85" s="29"/>
      <c r="CF85" s="1"/>
    </row>
    <row r="86" spans="74:84" ht="12.75">
      <c r="BV86" s="29"/>
      <c r="CF86" s="1"/>
    </row>
    <row r="87" spans="74:84" ht="12.75">
      <c r="BV87" s="29"/>
      <c r="CF87" s="1"/>
    </row>
    <row r="88" spans="74:84" ht="12.75">
      <c r="BV88" s="29"/>
      <c r="CF88" s="1"/>
    </row>
    <row r="89" spans="74:84" ht="12.75">
      <c r="BV89" s="29"/>
      <c r="CF89" s="1"/>
    </row>
    <row r="90" spans="74:84" ht="12.75">
      <c r="BV90" s="29"/>
      <c r="CF90" s="1"/>
    </row>
    <row r="91" spans="74:84" ht="12.75">
      <c r="BV91" s="29"/>
      <c r="CF91" s="1"/>
    </row>
    <row r="92" spans="74:84" ht="12.75">
      <c r="BV92" s="29"/>
      <c r="CF92" s="1"/>
    </row>
    <row r="93" spans="74:84" ht="12.75">
      <c r="BV93" s="29"/>
      <c r="CF93" s="1"/>
    </row>
    <row r="94" spans="74:84" ht="12.75">
      <c r="BV94" s="29"/>
      <c r="CF94" s="1"/>
    </row>
    <row r="95" spans="74:84" ht="12.75">
      <c r="BV95" s="29"/>
      <c r="CF95" s="1"/>
    </row>
    <row r="96" spans="74:84" ht="12.75">
      <c r="BV96" s="29"/>
      <c r="CF96" s="1"/>
    </row>
    <row r="97" spans="74:84" ht="12.75">
      <c r="BV97" s="29"/>
      <c r="CF97" s="1"/>
    </row>
    <row r="98" ht="12.75">
      <c r="BV98" s="29"/>
    </row>
    <row r="99" ht="12.75">
      <c r="BV99" s="29"/>
    </row>
    <row r="100" ht="12.75">
      <c r="BV100" s="44"/>
    </row>
    <row r="101" ht="12.75">
      <c r="BV101" s="32"/>
    </row>
    <row r="102" ht="12.75">
      <c r="BV102" s="32"/>
    </row>
    <row r="103" ht="12.75">
      <c r="BV103" s="32"/>
    </row>
    <row r="104" ht="12.75">
      <c r="BV104" s="32"/>
    </row>
    <row r="105" ht="12.75">
      <c r="BV105" s="32"/>
    </row>
    <row r="106" ht="12.75">
      <c r="BV106" s="32"/>
    </row>
    <row r="107" ht="12.75">
      <c r="BV107" s="31"/>
    </row>
    <row r="108" ht="12.75">
      <c r="BV108" s="32"/>
    </row>
    <row r="109" ht="12.75">
      <c r="BV109" s="32"/>
    </row>
    <row r="110" ht="12.75">
      <c r="BV110" s="32"/>
    </row>
    <row r="111" ht="12.75">
      <c r="BV111" s="32"/>
    </row>
    <row r="112" ht="12.75">
      <c r="BV112" s="32"/>
    </row>
    <row r="113" ht="12.75">
      <c r="BV113" s="32"/>
    </row>
    <row r="114" ht="12.75">
      <c r="BV114" s="32"/>
    </row>
    <row r="115" ht="12.75">
      <c r="BV115" s="32"/>
    </row>
    <row r="116" ht="12.75">
      <c r="BV116" s="32"/>
    </row>
    <row r="117" ht="12.75">
      <c r="BV117" s="32"/>
    </row>
    <row r="118" ht="12.75">
      <c r="BV118" s="32"/>
    </row>
    <row r="119" ht="12.75">
      <c r="BV119" s="32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occlass</dc:creator>
  <cp:keywords/>
  <dc:description/>
  <cp:lastModifiedBy>Peter Steinberg</cp:lastModifiedBy>
  <dcterms:created xsi:type="dcterms:W3CDTF">2007-04-11T23:00:06Z</dcterms:created>
  <dcterms:modified xsi:type="dcterms:W3CDTF">2007-05-22T18:00:00Z</dcterms:modified>
  <cp:category/>
  <cp:version/>
  <cp:contentType/>
  <cp:contentStatus/>
</cp:coreProperties>
</file>