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120" windowHeight="5250" tabRatio="705" activeTab="0"/>
  </bookViews>
  <sheets>
    <sheet name="CROSS-SECTION" sheetId="1" r:id="rId1"/>
    <sheet name="Channel Profile" sheetId="2" r:id="rId2"/>
    <sheet name="Horizontal Velocity Profile" sheetId="3" r:id="rId3"/>
    <sheet name="Vertical Profile A" sheetId="4" r:id="rId4"/>
    <sheet name="Vertical Profile B" sheetId="5" r:id="rId5"/>
    <sheet name="Pebble Counts" sheetId="6" r:id="rId6"/>
    <sheet name="Pebble Histogram" sheetId="7" r:id="rId7"/>
  </sheets>
  <definedNames/>
  <calcPr fullCalcOnLoad="1"/>
</workbook>
</file>

<file path=xl/sharedStrings.xml><?xml version="1.0" encoding="utf-8"?>
<sst xmlns="http://schemas.openxmlformats.org/spreadsheetml/2006/main" count="130" uniqueCount="91">
  <si>
    <t>SUMMARY TABLE</t>
  </si>
  <si>
    <t>Velocity (m/s)</t>
  </si>
  <si>
    <t>Discharge (m3/s)</t>
  </si>
  <si>
    <t>Stream:</t>
  </si>
  <si>
    <t>Date:</t>
  </si>
  <si>
    <t>Cross-section:</t>
  </si>
  <si>
    <t>Station across stream(m)</t>
  </si>
  <si>
    <t>Vertical distance from bed to level (m)</t>
  </si>
  <si>
    <t>Depth of water (m)</t>
  </si>
  <si>
    <t>Stream bed elevation (m)</t>
  </si>
  <si>
    <t>ENTER MEASUREMENTS IN COLUMNS A-C</t>
  </si>
  <si>
    <t>Water surface elevation (m)</t>
  </si>
  <si>
    <t>Datum (i.e., elevation of level):</t>
  </si>
  <si>
    <t>Area of section between point in this row and next (m2)</t>
  </si>
  <si>
    <t>Channel perimeter (m)</t>
  </si>
  <si>
    <t>ENTER CURRENT VELOCITY MEASUREMENTS</t>
  </si>
  <si>
    <t>Cross stream station (m)</t>
  </si>
  <si>
    <t>Local slope</t>
  </si>
  <si>
    <t>Darcy-Weisbach friction coefficient</t>
  </si>
  <si>
    <t>Froude number</t>
  </si>
  <si>
    <t>Wetted width</t>
  </si>
  <si>
    <t>Bankfull width</t>
  </si>
  <si>
    <t>DISCHARGE (m3/s)</t>
  </si>
  <si>
    <t>CROSS-SECTIONAL AREA (m2)</t>
  </si>
  <si>
    <t>WETTED PERIMETER (m)</t>
  </si>
  <si>
    <t>HYDRAULIC RADIUS (m)</t>
  </si>
  <si>
    <t>MEAN VELOCITY (m/s)</t>
  </si>
  <si>
    <t xml:space="preserve">Phi </t>
  </si>
  <si>
    <t>Reach:</t>
  </si>
  <si>
    <t>CROSS SECTION REFERENECE TO DATUM ELEVATION (copy or delete rows as necessary)</t>
  </si>
  <si>
    <t>HYDRAULIC CALCULATIONS FOR VERTICAL SECTIONS (copy or delete rows and necessary)</t>
  </si>
  <si>
    <t>Change summary table if data extend beyond this row</t>
  </si>
  <si>
    <t>Percentile</t>
  </si>
  <si>
    <t>Note:  Excel interpolates percentiles</t>
  </si>
  <si>
    <t>Enter intermediate diameter (mm)</t>
  </si>
  <si>
    <t>mm</t>
  </si>
  <si>
    <t>phi</t>
  </si>
  <si>
    <t>Microsoft</t>
  </si>
  <si>
    <t>Total Water Depth (m)</t>
  </si>
  <si>
    <t>.2 Water Depth</t>
  </si>
  <si>
    <t>.8 Water Depth</t>
  </si>
  <si>
    <t>.2 Current Velocity</t>
  </si>
  <si>
    <t>.8 Current Velocity</t>
  </si>
  <si>
    <t>Computed Velocity (m/s)</t>
  </si>
  <si>
    <t>Computed Depth (m)</t>
  </si>
  <si>
    <t>Micosoft</t>
  </si>
  <si>
    <t>Max Diameter of Each Bin</t>
  </si>
  <si>
    <t>Issaquah</t>
  </si>
  <si>
    <t>Bins</t>
  </si>
  <si>
    <t>Total Count</t>
  </si>
  <si>
    <t>&lt;4.0 mm</t>
  </si>
  <si>
    <t>8 - 11 mm</t>
  </si>
  <si>
    <t>5.6-8 mm</t>
  </si>
  <si>
    <t>4-5.6 mm</t>
  </si>
  <si>
    <t>11 - 16 mm</t>
  </si>
  <si>
    <t>16 - 22 mm</t>
  </si>
  <si>
    <t>22 - 32 mm</t>
  </si>
  <si>
    <t>32 - 45 mm</t>
  </si>
  <si>
    <t>45 -64 mm</t>
  </si>
  <si>
    <t>64 - 90 mm</t>
  </si>
  <si>
    <t>90 - 128 mm</t>
  </si>
  <si>
    <t>Sample Size:</t>
  </si>
  <si>
    <t>E</t>
  </si>
  <si>
    <t>Stream</t>
  </si>
  <si>
    <t>Date</t>
  </si>
  <si>
    <t>Reach</t>
  </si>
  <si>
    <t>Horizontal Location (m from Left Bank)</t>
  </si>
  <si>
    <t>Water Depth (cm)</t>
  </si>
  <si>
    <t>15-20</t>
  </si>
  <si>
    <t>Sample Intervol (cm)</t>
  </si>
  <si>
    <t>Depth of Measurement (cm)</t>
  </si>
  <si>
    <t>Location (X)</t>
  </si>
  <si>
    <t>Bed Elevation (cm)</t>
  </si>
  <si>
    <t>Depth of Water (cm)</t>
  </si>
  <si>
    <t>Relative Elevation</t>
  </si>
  <si>
    <t>Relative Water Depth</t>
  </si>
  <si>
    <t>Bank</t>
  </si>
  <si>
    <t>Manning's n</t>
  </si>
  <si>
    <t>Sample Number</t>
  </si>
  <si>
    <t>16th Percentile</t>
  </si>
  <si>
    <t>50th Percentile</t>
  </si>
  <si>
    <t>84th Percentil</t>
  </si>
  <si>
    <t>Strickler's n</t>
  </si>
  <si>
    <t>Natural Log of y</t>
  </si>
  <si>
    <t>Local Shear Velocity</t>
  </si>
  <si>
    <t>Local Shear Stress</t>
  </si>
  <si>
    <r>
      <t>Z</t>
    </r>
    <r>
      <rPr>
        <b/>
        <vertAlign val="subscript"/>
        <sz val="10"/>
        <rFont val="Times New Roman"/>
        <family val="1"/>
      </rPr>
      <t>0</t>
    </r>
  </si>
  <si>
    <t>Boundary Shear Stress</t>
  </si>
  <si>
    <r>
      <t>Whole Profile Z</t>
    </r>
    <r>
      <rPr>
        <b/>
        <vertAlign val="subscript"/>
        <sz val="10"/>
        <rFont val="Times New Roman"/>
        <family val="1"/>
      </rPr>
      <t>0</t>
    </r>
  </si>
  <si>
    <r>
      <t>Whole Proflie Z</t>
    </r>
    <r>
      <rPr>
        <b/>
        <vertAlign val="subscript"/>
        <sz val="10"/>
        <rFont val="Times New Roman"/>
        <family val="1"/>
      </rPr>
      <t>0</t>
    </r>
  </si>
  <si>
    <r>
      <t>Near Bed Z</t>
    </r>
    <r>
      <rPr>
        <b/>
        <vertAlign val="subscript"/>
        <sz val="10"/>
        <rFont val="Times New Roman"/>
        <family val="1"/>
      </rPr>
      <t>0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</si>
</sst>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00000"/>
    <numFmt numFmtId="171" formatCode="0.000000000000"/>
    <numFmt numFmtId="172" formatCode="0.00000000000"/>
    <numFmt numFmtId="173" formatCode="0.0000000000"/>
    <numFmt numFmtId="174" formatCode="0.000000000"/>
    <numFmt numFmtId="175" formatCode="0.00000000"/>
    <numFmt numFmtId="176" formatCode="00000"/>
    <numFmt numFmtId="177" formatCode="0.E+00"/>
    <numFmt numFmtId="178" formatCode="0E+00"/>
    <numFmt numFmtId="179" formatCode="0.0E+00"/>
    <numFmt numFmtId="180" formatCode="0.000E+00"/>
    <numFmt numFmtId="181" formatCode="0.0.E+00"/>
  </numFmts>
  <fonts count="2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1.5"/>
      <name val="Arial"/>
      <family val="2"/>
    </font>
    <font>
      <b/>
      <sz val="10.5"/>
      <name val="Arial"/>
      <family val="0"/>
    </font>
    <font>
      <sz val="10.5"/>
      <name val="Arial"/>
      <family val="0"/>
    </font>
    <font>
      <sz val="9.5"/>
      <name val="Arial"/>
      <family val="0"/>
    </font>
    <font>
      <b/>
      <sz val="9.5"/>
      <name val="Arial"/>
      <family val="0"/>
    </font>
    <font>
      <sz val="10"/>
      <color indexed="10"/>
      <name val="Times New Roman"/>
      <family val="1"/>
    </font>
    <font>
      <sz val="8"/>
      <name val="Arial"/>
      <family val="0"/>
    </font>
    <font>
      <sz val="9.75"/>
      <name val="Arial"/>
      <family val="0"/>
    </font>
    <font>
      <b/>
      <vertAlign val="superscript"/>
      <sz val="10"/>
      <name val="Arial"/>
      <family val="2"/>
    </font>
    <font>
      <b/>
      <sz val="8"/>
      <name val="Arial"/>
      <family val="0"/>
    </font>
    <font>
      <b/>
      <sz val="12"/>
      <name val="Times New Roman"/>
      <family val="1"/>
    </font>
    <font>
      <b/>
      <vertAlign val="subscript"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5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166" fontId="0" fillId="2" borderId="1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21" applyNumberFormat="1" applyAlignment="1">
      <alignment/>
    </xf>
    <xf numFmtId="0" fontId="0" fillId="0" borderId="0" xfId="21" applyNumberFormat="1" applyFont="1" applyAlignment="1">
      <alignment/>
    </xf>
    <xf numFmtId="0" fontId="0" fillId="0" borderId="0" xfId="0" applyNumberFormat="1" applyAlignment="1">
      <alignment horizontal="left"/>
    </xf>
    <xf numFmtId="2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5" xfId="0" applyNumberFormat="1" applyBorder="1" applyAlignment="1">
      <alignment/>
    </xf>
    <xf numFmtId="2" fontId="0" fillId="2" borderId="0" xfId="0" applyNumberFormat="1" applyFill="1" applyBorder="1" applyAlignment="1">
      <alignment/>
    </xf>
    <xf numFmtId="166" fontId="0" fillId="2" borderId="0" xfId="0" applyNumberFormat="1" applyFill="1" applyBorder="1" applyAlignment="1">
      <alignment/>
    </xf>
    <xf numFmtId="0" fontId="0" fillId="2" borderId="1" xfId="0" applyNumberFormat="1" applyFill="1" applyBorder="1" applyAlignment="1">
      <alignment horizontal="left"/>
    </xf>
    <xf numFmtId="0" fontId="0" fillId="0" borderId="6" xfId="0" applyBorder="1" applyAlignment="1">
      <alignment horizontal="center" vertical="top" wrapText="1"/>
    </xf>
    <xf numFmtId="0" fontId="0" fillId="2" borderId="1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0" fillId="0" borderId="7" xfId="0" applyFont="1" applyBorder="1" applyAlignment="1">
      <alignment/>
    </xf>
    <xf numFmtId="2" fontId="0" fillId="0" borderId="8" xfId="0" applyNumberFormat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5" fillId="0" borderId="0" xfId="0" applyFont="1" applyBorder="1" applyAlignment="1">
      <alignment horizontal="right"/>
    </xf>
    <xf numFmtId="14" fontId="5" fillId="0" borderId="0" xfId="0" applyNumberFormat="1" applyFont="1" applyBorder="1" applyAlignment="1">
      <alignment/>
    </xf>
    <xf numFmtId="0" fontId="0" fillId="0" borderId="8" xfId="0" applyFont="1" applyBorder="1" applyAlignment="1">
      <alignment horizontal="right"/>
    </xf>
    <xf numFmtId="14" fontId="0" fillId="0" borderId="2" xfId="0" applyNumberFormat="1" applyFont="1" applyBorder="1" applyAlignment="1">
      <alignment/>
    </xf>
    <xf numFmtId="0" fontId="0" fillId="0" borderId="8" xfId="0" applyNumberFormat="1" applyBorder="1" applyAlignment="1">
      <alignment horizontal="right"/>
    </xf>
    <xf numFmtId="14" fontId="0" fillId="0" borderId="2" xfId="0" applyNumberFormat="1" applyBorder="1" applyAlignment="1">
      <alignment horizontal="right"/>
    </xf>
    <xf numFmtId="0" fontId="0" fillId="0" borderId="2" xfId="0" applyNumberFormat="1" applyBorder="1" applyAlignment="1">
      <alignment horizontal="right"/>
    </xf>
    <xf numFmtId="0" fontId="0" fillId="0" borderId="9" xfId="0" applyNumberFormat="1" applyBorder="1" applyAlignment="1">
      <alignment horizontal="right"/>
    </xf>
    <xf numFmtId="0" fontId="0" fillId="0" borderId="0" xfId="0" applyNumberFormat="1" applyFill="1" applyBorder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21" applyNumberFormat="1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15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77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/>
    </xf>
    <xf numFmtId="0" fontId="0" fillId="3" borderId="1" xfId="0" applyNumberFormat="1" applyFill="1" applyBorder="1" applyAlignment="1">
      <alignment/>
    </xf>
    <xf numFmtId="16" fontId="0" fillId="3" borderId="1" xfId="0" applyNumberFormat="1" applyFill="1" applyBorder="1" applyAlignment="1">
      <alignment/>
    </xf>
    <xf numFmtId="0" fontId="0" fillId="0" borderId="9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2" xfId="0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6" fillId="0" borderId="1" xfId="0" applyFont="1" applyBorder="1" applyAlignment="1">
      <alignment/>
    </xf>
    <xf numFmtId="0" fontId="16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/>
    </xf>
    <xf numFmtId="2" fontId="0" fillId="2" borderId="11" xfId="0" applyNumberFormat="1" applyFill="1" applyBorder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0" fillId="5" borderId="0" xfId="0" applyNumberFormat="1" applyFill="1" applyBorder="1" applyAlignment="1">
      <alignment/>
    </xf>
    <xf numFmtId="0" fontId="0" fillId="5" borderId="1" xfId="0" applyNumberFormat="1" applyFill="1" applyBorder="1" applyAlignment="1">
      <alignment horizontal="left"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2" borderId="1" xfId="0" applyNumberFormat="1" applyFont="1" applyFill="1" applyBorder="1" applyAlignment="1">
      <alignment/>
    </xf>
    <xf numFmtId="2" fontId="1" fillId="0" borderId="1" xfId="0" applyNumberFormat="1" applyFont="1" applyBorder="1" applyAlignment="1">
      <alignment/>
    </xf>
    <xf numFmtId="166" fontId="0" fillId="0" borderId="1" xfId="0" applyNumberForma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2" fontId="2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0" fillId="0" borderId="15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0" xfId="0" applyAlignment="1">
      <alignment horizontal="right" vertical="center"/>
    </xf>
    <xf numFmtId="0" fontId="21" fillId="0" borderId="0" xfId="0" applyFont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left" vertical="top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/>
    </xf>
    <xf numFmtId="2" fontId="2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000080"/>
      <rgbColor rgb="00008000"/>
      <rgbColor rgb="00FF3300"/>
      <rgbColor rgb="00FF9900"/>
      <rgbColor rgb="000000FF"/>
      <rgbColor rgb="00000000"/>
      <rgbColor rgb="00660066"/>
      <rgbColor rgb="009966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Profile View of Channel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125"/>
          <c:w val="0.93925"/>
          <c:h val="0.786"/>
        </c:manualLayout>
      </c:layout>
      <c:scatterChart>
        <c:scatterStyle val="lineMarker"/>
        <c:varyColors val="0"/>
        <c:ser>
          <c:idx val="0"/>
          <c:order val="0"/>
          <c:tx>
            <c:v>Profile of Channel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'Channel Profile'!$A$7:$A$21</c:f>
              <c:numCache/>
            </c:numRef>
          </c:xVal>
          <c:yVal>
            <c:numRef>
              <c:f>'Channel Profile'!$B$24:$B$38</c:f>
              <c:numCache/>
            </c:numRef>
          </c:yVal>
          <c:smooth val="1"/>
        </c:ser>
        <c:ser>
          <c:idx val="1"/>
          <c:order val="1"/>
          <c:tx>
            <c:v>Water Surface</c:v>
          </c:tx>
          <c:spPr>
            <a:ln w="3175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'Channel Profile'!$A$10:$A$19</c:f>
              <c:numCache/>
            </c:numRef>
          </c:xVal>
          <c:yVal>
            <c:numRef>
              <c:f>'Channel Profile'!$C$27:$C$36</c:f>
              <c:numCache/>
            </c:numRef>
          </c:yVal>
          <c:smooth val="1"/>
        </c:ser>
        <c:axId val="21449791"/>
        <c:axId val="58830392"/>
      </c:scatterChart>
      <c:valAx>
        <c:axId val="21449791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Position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830392"/>
        <c:crosses val="autoZero"/>
        <c:crossBetween val="midCat"/>
        <c:dispUnits/>
      </c:valAx>
      <c:valAx>
        <c:axId val="58830392"/>
        <c:scaling>
          <c:orientation val="minMax"/>
          <c:max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Depth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449791"/>
        <c:crosses val="autoZero"/>
        <c:crossBetween val="midCat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7655"/>
          <c:y val="0.02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Plan View Velocity Profile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marker>
              <c:symbol val="diamond"/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"/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"/>
            <c:marker>
              <c:symbol val="diamond"/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"/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'Horizontal Velocity Profile'!$A$7:$A$11</c:f>
              <c:numCache/>
            </c:numRef>
          </c:xVal>
          <c:yVal>
            <c:numRef>
              <c:f>'Horizontal Velocity Profile'!$G$7:$G$11</c:f>
              <c:numCache/>
            </c:numRef>
          </c:yVal>
          <c:smooth val="1"/>
        </c:ser>
        <c:axId val="59711481"/>
        <c:axId val="532418"/>
      </c:scatterChart>
      <c:valAx>
        <c:axId val="59711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Position in Stream from Left Bank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418"/>
        <c:crosses val="autoZero"/>
        <c:crossBetween val="midCat"/>
        <c:dispUnits/>
      </c:valAx>
      <c:valAx>
        <c:axId val="532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Velocity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7114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Velocity Profile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2"/>
          <c:w val="0.913"/>
          <c:h val="0.7855"/>
        </c:manualLayout>
      </c:layout>
      <c:scatterChart>
        <c:scatterStyle val="lineMarker"/>
        <c:varyColors val="0"/>
        <c:ser>
          <c:idx val="0"/>
          <c:order val="0"/>
          <c:tx>
            <c:v>Velocity Profile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CC00"/>
                </a:solidFill>
              </a:ln>
            </c:spPr>
            <c:trendlineType val="linear"/>
            <c:dispEq val="1"/>
            <c:dispRSqr val="1"/>
            <c:trendlineLbl>
              <c:numFmt formatCode="General" sourceLinked="1"/>
            </c:trendlineLbl>
          </c:trendline>
          <c:xVal>
            <c:numRef>
              <c:f>'Vertical Profile A'!$B$10:$B$19</c:f>
              <c:numCache/>
            </c:numRef>
          </c:xVal>
          <c:yVal>
            <c:numRef>
              <c:f>'Vertical Profile A'!$A$10:$A$19</c:f>
              <c:numCache/>
            </c:numRef>
          </c:yVal>
          <c:smooth val="1"/>
        </c:ser>
        <c:axId val="4791763"/>
        <c:axId val="43125868"/>
      </c:scatterChart>
      <c:valAx>
        <c:axId val="4791763"/>
        <c:scaling>
          <c:orientation val="minMax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Velocity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25868"/>
        <c:crosses val="autoZero"/>
        <c:crossBetween val="midCat"/>
        <c:dispUnits/>
      </c:valAx>
      <c:valAx>
        <c:axId val="43125868"/>
        <c:scaling>
          <c:orientation val="minMax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Depth of Measurement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917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75"/>
          <c:y val="0.22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Local Shear Stress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2475"/>
          <c:w val="0.933"/>
          <c:h val="0.806"/>
        </c:manualLayout>
      </c:layout>
      <c:scatterChart>
        <c:scatterStyle val="lineMarker"/>
        <c:varyColors val="0"/>
        <c:ser>
          <c:idx val="0"/>
          <c:order val="0"/>
          <c:tx>
            <c:v>Local Shear Stress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/>
            </c:trendlineLbl>
          </c:trendline>
          <c:xVal>
            <c:numRef>
              <c:f>'Vertical Profile A'!$B$10:$B$18</c:f>
              <c:numCache/>
            </c:numRef>
          </c:xVal>
          <c:yVal>
            <c:numRef>
              <c:f>'Vertical Profile A'!$C$10:$C$18</c:f>
              <c:numCache/>
            </c:numRef>
          </c:yVal>
          <c:smooth val="0"/>
        </c:ser>
        <c:axId val="52588493"/>
        <c:axId val="3534390"/>
      </c:scatterChart>
      <c:valAx>
        <c:axId val="52588493"/>
        <c:scaling>
          <c:orientation val="minMax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Current Velocity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34390"/>
        <c:crosses val="autoZero"/>
        <c:crossBetween val="midCat"/>
        <c:dispUnits/>
      </c:valAx>
      <c:valAx>
        <c:axId val="3534390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Natural Log of Measurement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5884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Vertical Velocity Profile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2375"/>
          <c:w val="0.9345"/>
          <c:h val="0.78875"/>
        </c:manualLayout>
      </c:layout>
      <c:scatterChart>
        <c:scatterStyle val="lineMarker"/>
        <c:varyColors val="0"/>
        <c:ser>
          <c:idx val="0"/>
          <c:order val="0"/>
          <c:tx>
            <c:v>Vertical Velocity Profile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FF00"/>
                </a:solidFill>
              </a:ln>
            </c:spPr>
            <c:trendlineType val="linear"/>
            <c:dispEq val="0"/>
            <c:dispRSqr val="0"/>
          </c:trendline>
          <c:xVal>
            <c:numRef>
              <c:f>'Vertical Profile B'!$B$10:$B$20</c:f>
              <c:numCache/>
            </c:numRef>
          </c:xVal>
          <c:yVal>
            <c:numRef>
              <c:f>'Vertical Profile B'!$A$10:$A$20</c:f>
              <c:numCache/>
            </c:numRef>
          </c:yVal>
          <c:smooth val="1"/>
        </c:ser>
        <c:axId val="31809511"/>
        <c:axId val="17850144"/>
      </c:scatterChart>
      <c:valAx>
        <c:axId val="31809511"/>
        <c:scaling>
          <c:orientation val="minMax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Depth of Measurement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850144"/>
        <c:crosses val="autoZero"/>
        <c:crossBetween val="midCat"/>
        <c:dispUnits/>
      </c:valAx>
      <c:valAx>
        <c:axId val="17850144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Velocity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8095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4"/>
          <c:y val="0.21325"/>
          <c:w val="0.30325"/>
          <c:h val="0.136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Local Shear Stress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Local Shear Stress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/>
            </c:trendlineLbl>
          </c:trendline>
          <c:xVal>
            <c:numRef>
              <c:f>'Vertical Profile B'!$B$10:$B$20</c:f>
              <c:numCache/>
            </c:numRef>
          </c:xVal>
          <c:yVal>
            <c:numRef>
              <c:f>'Vertical Profile B'!$C$10:$C$20</c:f>
              <c:numCache/>
            </c:numRef>
          </c:yVal>
          <c:smooth val="0"/>
        </c:ser>
        <c:axId val="26433569"/>
        <c:axId val="36575530"/>
      </c:scatterChart>
      <c:valAx>
        <c:axId val="26433569"/>
        <c:scaling>
          <c:orientation val="minMax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Current Velocity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575530"/>
        <c:crosses val="autoZero"/>
        <c:crossBetween val="midCat"/>
        <c:dispUnits/>
      </c:valAx>
      <c:valAx>
        <c:axId val="36575530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Natural Log of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4335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Issaquah Creek - Reach 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Pebble Count Raw Data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'Pebble Counts'!$E$18:$E$28</c:f>
              <c:strCache>
                <c:ptCount val="11"/>
                <c:pt idx="0">
                  <c:v>&lt;4.0 mm</c:v>
                </c:pt>
                <c:pt idx="1">
                  <c:v>4-5.6 mm</c:v>
                </c:pt>
                <c:pt idx="2">
                  <c:v>5.6-8 mm</c:v>
                </c:pt>
                <c:pt idx="3">
                  <c:v>8 - 11 mm</c:v>
                </c:pt>
                <c:pt idx="4">
                  <c:v>11 - 16 mm</c:v>
                </c:pt>
                <c:pt idx="5">
                  <c:v>16 - 22 mm</c:v>
                </c:pt>
                <c:pt idx="6">
                  <c:v>22 - 32 mm</c:v>
                </c:pt>
                <c:pt idx="7">
                  <c:v>32 - 45 mm</c:v>
                </c:pt>
                <c:pt idx="8">
                  <c:v>45 -64 mm</c:v>
                </c:pt>
                <c:pt idx="9">
                  <c:v>64 - 90 mm</c:v>
                </c:pt>
                <c:pt idx="10">
                  <c:v>90 - 128 mm</c:v>
                </c:pt>
              </c:strCache>
            </c:strRef>
          </c:cat>
          <c:val>
            <c:numRef>
              <c:f>'Pebble Counts'!$F$18:$F$28</c:f>
              <c:numCache>
                <c:ptCount val="11"/>
                <c:pt idx="0">
                  <c:v>9</c:v>
                </c:pt>
                <c:pt idx="1">
                  <c:v>5</c:v>
                </c:pt>
                <c:pt idx="2">
                  <c:v>4</c:v>
                </c:pt>
                <c:pt idx="3">
                  <c:v>1</c:v>
                </c:pt>
                <c:pt idx="4">
                  <c:v>11</c:v>
                </c:pt>
                <c:pt idx="5">
                  <c:v>14</c:v>
                </c:pt>
                <c:pt idx="6">
                  <c:v>20</c:v>
                </c:pt>
                <c:pt idx="7">
                  <c:v>21</c:v>
                </c:pt>
                <c:pt idx="8">
                  <c:v>11</c:v>
                </c:pt>
                <c:pt idx="9">
                  <c:v>7</c:v>
                </c:pt>
                <c:pt idx="10">
                  <c:v>4</c:v>
                </c:pt>
              </c:numCache>
            </c:numRef>
          </c:val>
        </c:ser>
        <c:axId val="60744315"/>
        <c:axId val="9827924"/>
      </c:barChart>
      <c:catAx>
        <c:axId val="60744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Size Bins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9827924"/>
        <c:crosses val="autoZero"/>
        <c:auto val="1"/>
        <c:lblOffset val="100"/>
        <c:noMultiLvlLbl val="0"/>
      </c:catAx>
      <c:valAx>
        <c:axId val="9827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Counts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744315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1</xdr:row>
      <xdr:rowOff>19050</xdr:rowOff>
    </xdr:from>
    <xdr:to>
      <xdr:col>15</xdr:col>
      <xdr:colOff>19050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3600450" y="190500"/>
        <a:ext cx="58959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0</xdr:rowOff>
    </xdr:from>
    <xdr:to>
      <xdr:col>7</xdr:col>
      <xdr:colOff>504825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38100" y="2619375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0.2105</cdr:x>
      <cdr:y>0.28</cdr:y>
    </cdr:from>
    <cdr:to>
      <cdr:x>0.44975</cdr:x>
      <cdr:y>0.32675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0" y="1152525"/>
          <a:ext cx="14097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Best Fit Polynomial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2</xdr:row>
      <xdr:rowOff>9525</xdr:rowOff>
    </xdr:from>
    <xdr:to>
      <xdr:col>15</xdr:col>
      <xdr:colOff>19050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2895600" y="333375"/>
        <a:ext cx="58959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523875</xdr:colOff>
      <xdr:row>21</xdr:row>
      <xdr:rowOff>0</xdr:rowOff>
    </xdr:from>
    <xdr:to>
      <xdr:col>15</xdr:col>
      <xdr:colOff>28575</xdr:colOff>
      <xdr:row>47</xdr:row>
      <xdr:rowOff>76200</xdr:rowOff>
    </xdr:to>
    <xdr:graphicFrame>
      <xdr:nvGraphicFramePr>
        <xdr:cNvPr id="2" name="Chart 2"/>
        <xdr:cNvGraphicFramePr/>
      </xdr:nvGraphicFramePr>
      <xdr:xfrm>
        <a:off x="2895600" y="4752975"/>
        <a:ext cx="5905500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0.20975</cdr:x>
      <cdr:y>0.27775</cdr:y>
    </cdr:from>
    <cdr:to>
      <cdr:x>0.4495</cdr:x>
      <cdr:y>0.34725</cdr:y>
    </cdr:to>
    <cdr:sp>
      <cdr:nvSpPr>
        <cdr:cNvPr id="1" name="TextBox 1"/>
        <cdr:cNvSpPr txBox="1">
          <a:spLocks noChangeArrowheads="1"/>
        </cdr:cNvSpPr>
      </cdr:nvSpPr>
      <cdr:spPr>
        <a:xfrm>
          <a:off x="1228725" y="1047750"/>
          <a:ext cx="140970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Best Fit Profile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152400</xdr:rowOff>
    </xdr:from>
    <xdr:to>
      <xdr:col>15</xdr:col>
      <xdr:colOff>38100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2781300" y="152400"/>
        <a:ext cx="58959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22</xdr:row>
      <xdr:rowOff>19050</xdr:rowOff>
    </xdr:from>
    <xdr:to>
      <xdr:col>15</xdr:col>
      <xdr:colOff>19050</xdr:colOff>
      <xdr:row>48</xdr:row>
      <xdr:rowOff>28575</xdr:rowOff>
    </xdr:to>
    <xdr:graphicFrame>
      <xdr:nvGraphicFramePr>
        <xdr:cNvPr id="2" name="Chart 3"/>
        <xdr:cNvGraphicFramePr/>
      </xdr:nvGraphicFramePr>
      <xdr:xfrm>
        <a:off x="2771775" y="4305300"/>
        <a:ext cx="5886450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64"/>
  <sheetViews>
    <sheetView tabSelected="1" workbookViewId="0" topLeftCell="A1">
      <selection activeCell="H3" sqref="H3"/>
    </sheetView>
  </sheetViews>
  <sheetFormatPr defaultColWidth="9.33203125" defaultRowHeight="12.75"/>
  <cols>
    <col min="1" max="1" width="16.83203125" style="1" customWidth="1"/>
    <col min="2" max="3" width="12.83203125" style="1" customWidth="1"/>
    <col min="4" max="4" width="3.5" style="1" customWidth="1"/>
    <col min="5" max="5" width="12.83203125" style="1" customWidth="1"/>
    <col min="6" max="6" width="20" style="1" customWidth="1"/>
    <col min="7" max="7" width="3.5" style="1" customWidth="1"/>
    <col min="8" max="8" width="12.83203125" style="1" customWidth="1"/>
    <col min="9" max="9" width="3.66015625" style="1" customWidth="1"/>
    <col min="10" max="12" width="12.83203125" style="1" customWidth="1"/>
    <col min="13" max="13" width="8.83203125" style="9" customWidth="1"/>
    <col min="14" max="14" width="10" style="11" customWidth="1"/>
    <col min="15" max="16384" width="9.33203125" style="1" customWidth="1"/>
  </cols>
  <sheetData>
    <row r="1" ht="13.5" thickBot="1"/>
    <row r="2" spans="1:23" ht="12.75">
      <c r="A2" s="35" t="s">
        <v>3</v>
      </c>
      <c r="B2" s="70" t="s">
        <v>47</v>
      </c>
      <c r="E2" s="118" t="s">
        <v>0</v>
      </c>
      <c r="F2" s="119"/>
      <c r="V2" s="9"/>
      <c r="W2" s="11"/>
    </row>
    <row r="3" spans="1:29" ht="12.75">
      <c r="A3" s="35" t="s">
        <v>4</v>
      </c>
      <c r="B3" s="46">
        <v>38815</v>
      </c>
      <c r="E3" s="120" t="s">
        <v>22</v>
      </c>
      <c r="F3" s="121"/>
      <c r="H3" s="106">
        <f>SUM(L15:L22)</f>
        <v>2.2452</v>
      </c>
      <c r="V3" s="9"/>
      <c r="W3" s="11"/>
      <c r="AC3" s="12"/>
    </row>
    <row r="4" spans="1:32" ht="12.75">
      <c r="A4" s="35" t="s">
        <v>28</v>
      </c>
      <c r="B4" s="71" t="s">
        <v>37</v>
      </c>
      <c r="E4" s="120" t="s">
        <v>23</v>
      </c>
      <c r="F4" s="121"/>
      <c r="H4" s="106">
        <f>SUM(J15:J22)</f>
        <v>4.09</v>
      </c>
      <c r="Q4" s="9"/>
      <c r="R4" s="9"/>
      <c r="S4" s="9"/>
      <c r="T4" s="9"/>
      <c r="V4" s="9"/>
      <c r="W4" s="11"/>
      <c r="X4" s="8"/>
      <c r="Y4" s="9"/>
      <c r="Z4" s="13"/>
      <c r="AA4" s="10"/>
      <c r="AB4" s="9"/>
      <c r="AC4" s="12"/>
      <c r="AD4" s="14"/>
      <c r="AF4" s="13"/>
    </row>
    <row r="5" spans="1:20" ht="13.5" thickBot="1">
      <c r="A5" s="35" t="s">
        <v>5</v>
      </c>
      <c r="B5" s="69" t="s">
        <v>62</v>
      </c>
      <c r="E5" s="120" t="s">
        <v>24</v>
      </c>
      <c r="F5" s="121"/>
      <c r="H5" s="106">
        <f>SUM(K15:K22)</f>
        <v>9.89336684781083</v>
      </c>
      <c r="L5" s="8"/>
      <c r="Q5" s="10"/>
      <c r="R5" s="9"/>
      <c r="S5" s="12"/>
      <c r="T5" s="14"/>
    </row>
    <row r="6" spans="1:20" ht="13.5" thickBot="1">
      <c r="A6" s="35"/>
      <c r="E6" s="120" t="s">
        <v>25</v>
      </c>
      <c r="F6" s="121"/>
      <c r="H6" s="106">
        <f>H4/H5</f>
        <v>0.41340830304953474</v>
      </c>
      <c r="L6" s="8"/>
      <c r="Q6" s="10"/>
      <c r="R6" s="9"/>
      <c r="S6" s="12"/>
      <c r="T6" s="14"/>
    </row>
    <row r="7" spans="1:20" ht="40.5" customHeight="1">
      <c r="A7" s="33" t="s">
        <v>12</v>
      </c>
      <c r="B7" s="37">
        <v>2</v>
      </c>
      <c r="C7" s="52"/>
      <c r="D7" s="52"/>
      <c r="E7" s="122" t="s">
        <v>26</v>
      </c>
      <c r="F7" s="123"/>
      <c r="H7" s="106">
        <f>H3/H4</f>
        <v>0.5489486552567238</v>
      </c>
      <c r="L7" s="8"/>
      <c r="Q7" s="10"/>
      <c r="R7" s="9"/>
      <c r="S7" s="12"/>
      <c r="T7" s="14"/>
    </row>
    <row r="8" spans="1:20" ht="12.75">
      <c r="A8" s="35" t="s">
        <v>17</v>
      </c>
      <c r="B8" s="114">
        <f>0.59/141.5</f>
        <v>0.004169611307420495</v>
      </c>
      <c r="E8" s="120" t="s">
        <v>19</v>
      </c>
      <c r="F8" s="121"/>
      <c r="H8" s="106">
        <f>H7/(H4/(B9)*9.81)^0.5</f>
        <v>0.2740536356268394</v>
      </c>
      <c r="L8" s="8"/>
      <c r="Q8" s="10"/>
      <c r="R8" s="9"/>
      <c r="S8" s="12"/>
      <c r="T8" s="14"/>
    </row>
    <row r="9" spans="1:20" ht="12.75">
      <c r="A9" s="35" t="s">
        <v>20</v>
      </c>
      <c r="B9" s="115">
        <v>10</v>
      </c>
      <c r="E9" s="120" t="s">
        <v>18</v>
      </c>
      <c r="F9" s="121"/>
      <c r="H9" s="106">
        <f>8*9.81*H6*B8/(H7^2)</f>
        <v>0.4489214014004886</v>
      </c>
      <c r="L9" s="8"/>
      <c r="Q9" s="10"/>
      <c r="R9" s="9"/>
      <c r="S9" s="12"/>
      <c r="T9" s="14"/>
    </row>
    <row r="10" spans="1:20" ht="13.5" thickBot="1">
      <c r="A10" s="35" t="s">
        <v>21</v>
      </c>
      <c r="B10" s="116">
        <v>12</v>
      </c>
      <c r="E10" s="120" t="s">
        <v>77</v>
      </c>
      <c r="F10" s="121"/>
      <c r="H10" s="106">
        <f>H6^(2/3)*B8^0.5/H7</f>
        <v>0.06527830317358911</v>
      </c>
      <c r="L10" s="8"/>
      <c r="Q10" s="10"/>
      <c r="R10" s="9"/>
      <c r="S10" s="12"/>
      <c r="T10" s="14"/>
    </row>
    <row r="11" spans="2:20" ht="12.75">
      <c r="B11" s="9"/>
      <c r="E11" s="124" t="s">
        <v>87</v>
      </c>
      <c r="F11" s="124"/>
      <c r="H11" s="107">
        <f>1000*9.82*H6*0.0042</f>
        <v>17.05061205097501</v>
      </c>
      <c r="L11" s="8"/>
      <c r="Q11" s="10"/>
      <c r="R11" s="9"/>
      <c r="S11" s="12"/>
      <c r="T11" s="14"/>
    </row>
    <row r="12" spans="2:20" ht="12.75">
      <c r="B12" s="9"/>
      <c r="L12" s="8"/>
      <c r="Q12" s="10"/>
      <c r="R12" s="9"/>
      <c r="S12" s="12"/>
      <c r="T12" s="14"/>
    </row>
    <row r="13" spans="1:20" ht="51" customHeight="1">
      <c r="A13" s="117" t="s">
        <v>10</v>
      </c>
      <c r="B13" s="117"/>
      <c r="C13" s="117"/>
      <c r="D13" s="63"/>
      <c r="E13" s="127" t="s">
        <v>29</v>
      </c>
      <c r="F13" s="127"/>
      <c r="G13" s="35"/>
      <c r="H13" s="34" t="s">
        <v>15</v>
      </c>
      <c r="I13" s="34"/>
      <c r="J13" s="125" t="s">
        <v>30</v>
      </c>
      <c r="K13" s="126"/>
      <c r="L13" s="126"/>
      <c r="M13" s="31"/>
      <c r="Q13" s="10"/>
      <c r="R13" s="9"/>
      <c r="S13" s="12"/>
      <c r="T13" s="14"/>
    </row>
    <row r="14" spans="1:22" s="52" customFormat="1" ht="84.75" customHeight="1" thickBot="1">
      <c r="A14" s="33" t="s">
        <v>6</v>
      </c>
      <c r="B14" s="33" t="s">
        <v>7</v>
      </c>
      <c r="C14" s="33" t="s">
        <v>8</v>
      </c>
      <c r="D14" s="33"/>
      <c r="E14" s="86" t="s">
        <v>9</v>
      </c>
      <c r="F14" s="86" t="s">
        <v>11</v>
      </c>
      <c r="G14" s="33"/>
      <c r="H14" s="87" t="s">
        <v>1</v>
      </c>
      <c r="I14" s="33"/>
      <c r="J14" s="86" t="s">
        <v>13</v>
      </c>
      <c r="K14" s="86" t="s">
        <v>14</v>
      </c>
      <c r="L14" s="88" t="s">
        <v>2</v>
      </c>
      <c r="M14" s="53"/>
      <c r="N14" s="54"/>
      <c r="Q14" s="55"/>
      <c r="R14" s="53"/>
      <c r="S14" s="56"/>
      <c r="T14" s="57"/>
      <c r="V14" s="58"/>
    </row>
    <row r="15" spans="1:22" ht="12.75">
      <c r="A15" s="36">
        <v>1.9</v>
      </c>
      <c r="B15" s="25">
        <v>2.06</v>
      </c>
      <c r="C15" s="60">
        <v>0.48</v>
      </c>
      <c r="E15" s="16">
        <f aca="true" t="shared" si="0" ref="E15:E20">$B$7-B15</f>
        <v>-0.06000000000000005</v>
      </c>
      <c r="F15" s="15">
        <f aca="true" t="shared" si="1" ref="F15:F20">(E15+C15)</f>
        <v>0.41999999999999993</v>
      </c>
      <c r="H15" s="61">
        <v>0.32</v>
      </c>
      <c r="J15" s="16">
        <f aca="true" t="shared" si="2" ref="J15:J20">(($F15-$E15+$F16-$E16)/2)*($A16-$A15)</f>
        <v>0.75</v>
      </c>
      <c r="K15" s="90">
        <f>IF(C15+C16&gt;ABS(E15-E16),((A16-A15)^2+(E15-E16)^2)^0.5,MAX(C15,C16)/ABS(B16-B15)*((A16-A15)^2+(E15-E16)^2)^0.5)</f>
        <v>1.5016324450410627</v>
      </c>
      <c r="L15" s="17">
        <f aca="true" t="shared" si="3" ref="L15:L20">J15*H15</f>
        <v>0.24</v>
      </c>
      <c r="Q15" s="10"/>
      <c r="R15" s="9"/>
      <c r="S15" s="12"/>
      <c r="T15" s="14"/>
      <c r="V15" s="13"/>
    </row>
    <row r="16" spans="1:12" ht="12.75">
      <c r="A16" s="38">
        <v>3.4</v>
      </c>
      <c r="B16" s="1">
        <v>1.99</v>
      </c>
      <c r="C16" s="40">
        <v>0.52</v>
      </c>
      <c r="E16" s="16">
        <f t="shared" si="0"/>
        <v>0.010000000000000009</v>
      </c>
      <c r="F16" s="15">
        <f t="shared" si="1"/>
        <v>0.53</v>
      </c>
      <c r="H16" s="62">
        <v>0.705</v>
      </c>
      <c r="J16" s="16">
        <f t="shared" si="2"/>
        <v>0.9400000000000002</v>
      </c>
      <c r="K16" s="90">
        <f>IF(C16+C17&gt;ABS(E16-E17),((A17-A16)^2+(E16-E17)^2)^0.5,MAX(C16,C17)/ABS(B17-B16)*((A17-A16)^2+(E16-E17)^2)^0.5)</f>
        <v>2.0000000000000004</v>
      </c>
      <c r="L16" s="17">
        <f t="shared" si="3"/>
        <v>0.6627000000000001</v>
      </c>
    </row>
    <row r="17" spans="1:12" ht="12.75">
      <c r="A17" s="38">
        <v>5.4</v>
      </c>
      <c r="B17" s="1">
        <v>1.99</v>
      </c>
      <c r="C17" s="40">
        <v>0.42</v>
      </c>
      <c r="E17" s="16">
        <f t="shared" si="0"/>
        <v>0.010000000000000009</v>
      </c>
      <c r="F17" s="15">
        <f t="shared" si="1"/>
        <v>0.43</v>
      </c>
      <c r="H17" s="62">
        <v>0.535</v>
      </c>
      <c r="J17" s="16">
        <f t="shared" si="2"/>
        <v>0.8200000000000001</v>
      </c>
      <c r="K17" s="90">
        <f>IF(C17+C18&gt;ABS(E17-E18),((A18-A17)^2+(E17-E18)^2)^0.5,MAX(C17,C18)/ABS(B18-B17)*((A18-A17)^2+(E17-E18)^2)^0.5)</f>
        <v>2.000624902374256</v>
      </c>
      <c r="L17" s="17">
        <f t="shared" si="3"/>
        <v>0.43870000000000003</v>
      </c>
    </row>
    <row r="18" spans="1:12" ht="12.75">
      <c r="A18" s="38">
        <v>7.4</v>
      </c>
      <c r="B18" s="59">
        <v>1.94</v>
      </c>
      <c r="C18" s="40">
        <v>0.4</v>
      </c>
      <c r="E18" s="16">
        <f t="shared" si="0"/>
        <v>0.06000000000000005</v>
      </c>
      <c r="F18" s="15">
        <f t="shared" si="1"/>
        <v>0.4600000000000001</v>
      </c>
      <c r="H18" s="62">
        <v>0.665</v>
      </c>
      <c r="J18" s="16">
        <f t="shared" si="2"/>
        <v>1.32</v>
      </c>
      <c r="K18" s="90">
        <f>IF(C18+C19&gt;ABS(E18-E19),((A19-A18)^2+(E18-E19)^2)^0.5,MAX(C18,C19)/ABS(B19-B18)*((A19-A18)^2+(E18-E19)^2)^0.5)</f>
        <v>4.002449250146715</v>
      </c>
      <c r="L18" s="17">
        <f t="shared" si="3"/>
        <v>0.8778000000000001</v>
      </c>
    </row>
    <row r="19" spans="1:12" ht="12.75">
      <c r="A19" s="38">
        <v>11.4</v>
      </c>
      <c r="B19" s="59">
        <v>1.8</v>
      </c>
      <c r="C19" s="40">
        <v>0.26</v>
      </c>
      <c r="E19" s="16">
        <f t="shared" si="0"/>
        <v>0.19999999999999996</v>
      </c>
      <c r="F19" s="15">
        <f t="shared" si="1"/>
        <v>0.45999999999999996</v>
      </c>
      <c r="H19" s="62">
        <v>0.1</v>
      </c>
      <c r="J19" s="16">
        <f t="shared" si="2"/>
        <v>0.2599999999999998</v>
      </c>
      <c r="K19" s="90">
        <f>IF(C19+C20&gt;ABS(E19-E20),((A20-A19)^2+(E19-E20)^2)^0.5,MAX(C19,C20)/ABS(B20-B19)*((A20-A19)^2+(E19-E20)^2)^0.5)</f>
        <v>0.38866025024879614</v>
      </c>
      <c r="L19" s="17">
        <f t="shared" si="3"/>
        <v>0.02599999999999998</v>
      </c>
    </row>
    <row r="20" spans="1:12" ht="12.75">
      <c r="A20" s="26">
        <v>13.4</v>
      </c>
      <c r="C20" s="27"/>
      <c r="E20" s="16">
        <f t="shared" si="0"/>
        <v>2</v>
      </c>
      <c r="F20" s="15">
        <f t="shared" si="1"/>
        <v>2</v>
      </c>
      <c r="H20" s="24"/>
      <c r="J20" s="16">
        <f t="shared" si="2"/>
        <v>0</v>
      </c>
      <c r="K20" s="90"/>
      <c r="L20" s="17">
        <f t="shared" si="3"/>
        <v>0</v>
      </c>
    </row>
    <row r="21" spans="1:12" ht="13.5" thickBot="1">
      <c r="A21" s="108"/>
      <c r="B21" s="109"/>
      <c r="C21" s="110"/>
      <c r="E21" s="15"/>
      <c r="F21" s="15"/>
      <c r="H21" s="111"/>
      <c r="J21" s="16"/>
      <c r="K21" s="16"/>
      <c r="L21" s="17"/>
    </row>
    <row r="22" spans="1:12" ht="12.75">
      <c r="A22" s="18" t="s">
        <v>31</v>
      </c>
      <c r="B22" s="18"/>
      <c r="C22" s="18"/>
      <c r="D22" s="18"/>
      <c r="E22" s="18"/>
      <c r="F22" s="18"/>
      <c r="J22" s="28"/>
      <c r="K22" s="28"/>
      <c r="L22" s="29"/>
    </row>
    <row r="23" ht="12.75">
      <c r="AT23" s="3"/>
    </row>
    <row r="24" ht="12.75">
      <c r="AT24" s="3"/>
    </row>
    <row r="25" ht="12.75">
      <c r="AT25" s="3"/>
    </row>
    <row r="26" ht="12.75">
      <c r="AT26" s="3"/>
    </row>
    <row r="27" ht="12.75">
      <c r="AT27" s="3"/>
    </row>
    <row r="28" ht="12.75">
      <c r="AT28" s="3"/>
    </row>
    <row r="29" ht="12.75">
      <c r="AT29" s="3"/>
    </row>
    <row r="30" spans="1:46" ht="12.75">
      <c r="A30" s="2"/>
      <c r="C30" s="2"/>
      <c r="D30" s="2"/>
      <c r="AT30" s="3"/>
    </row>
    <row r="31" spans="2:46" ht="12.75">
      <c r="B31" s="2"/>
      <c r="AT31" s="3"/>
    </row>
    <row r="32" ht="12.75">
      <c r="AT32" s="3"/>
    </row>
    <row r="33" ht="12.75">
      <c r="AT33" s="3"/>
    </row>
    <row r="34" ht="12.75">
      <c r="AT34" s="3"/>
    </row>
    <row r="35" ht="12.75">
      <c r="AT35" s="3"/>
    </row>
    <row r="36" ht="12.75">
      <c r="AT36" s="3"/>
    </row>
    <row r="37" ht="12.75">
      <c r="AT37" s="3"/>
    </row>
    <row r="38" ht="12.75">
      <c r="AT38" s="3"/>
    </row>
    <row r="39" ht="12.75">
      <c r="AT39" s="3"/>
    </row>
    <row r="40" ht="12.75">
      <c r="AT40" s="3"/>
    </row>
    <row r="41" ht="12.75">
      <c r="AT41" s="3"/>
    </row>
    <row r="42" ht="12.75">
      <c r="AT42" s="3"/>
    </row>
    <row r="43" ht="12.75">
      <c r="AT43" s="3"/>
    </row>
    <row r="44" ht="12.75">
      <c r="AT44" s="3"/>
    </row>
    <row r="45" ht="12.75">
      <c r="AT45" s="3"/>
    </row>
    <row r="46" ht="12.75">
      <c r="AT46" s="3"/>
    </row>
    <row r="47" ht="12.75">
      <c r="AT47" s="3"/>
    </row>
    <row r="48" ht="12.75">
      <c r="AT48" s="3"/>
    </row>
    <row r="49" ht="12.75">
      <c r="AT49" s="3"/>
    </row>
    <row r="50" ht="12.75">
      <c r="AT50" s="3"/>
    </row>
    <row r="51" ht="12.75">
      <c r="AT51" s="3"/>
    </row>
    <row r="52" ht="12.75">
      <c r="AT52" s="3"/>
    </row>
    <row r="53" ht="12.75">
      <c r="AT53" s="3"/>
    </row>
    <row r="54" ht="12.75">
      <c r="AT54" s="3"/>
    </row>
    <row r="55" ht="12.75">
      <c r="AT55" s="3"/>
    </row>
    <row r="56" ht="12.75">
      <c r="AT56" s="3"/>
    </row>
    <row r="57" ht="12.75">
      <c r="AT57" s="3"/>
    </row>
    <row r="58" ht="12.75">
      <c r="AT58" s="3"/>
    </row>
    <row r="59" ht="12.75">
      <c r="AT59" s="3"/>
    </row>
    <row r="60" ht="12.75">
      <c r="AT60" s="3"/>
    </row>
    <row r="61" ht="12.75">
      <c r="AT61" s="3"/>
    </row>
    <row r="62" ht="12.75">
      <c r="AT62" s="3"/>
    </row>
    <row r="63" ht="12.75">
      <c r="AT63" s="3"/>
    </row>
    <row r="64" spans="26:36" ht="12.75">
      <c r="Z64" s="2"/>
      <c r="AJ64" s="2"/>
    </row>
  </sheetData>
  <mergeCells count="13">
    <mergeCell ref="E11:F11"/>
    <mergeCell ref="J13:L13"/>
    <mergeCell ref="E13:F13"/>
    <mergeCell ref="A13:C13"/>
    <mergeCell ref="E2:F2"/>
    <mergeCell ref="E3:F3"/>
    <mergeCell ref="E4:F4"/>
    <mergeCell ref="E5:F5"/>
    <mergeCell ref="E9:F9"/>
    <mergeCell ref="E10:F10"/>
    <mergeCell ref="E6:F6"/>
    <mergeCell ref="E7:F7"/>
    <mergeCell ref="E8:F8"/>
  </mergeCells>
  <printOptions gridLines="1"/>
  <pageMargins left="0.75" right="0.7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38"/>
  <sheetViews>
    <sheetView workbookViewId="0" topLeftCell="A1">
      <selection activeCell="A7" sqref="A7"/>
    </sheetView>
  </sheetViews>
  <sheetFormatPr defaultColWidth="9.33203125" defaultRowHeight="12.75"/>
  <cols>
    <col min="1" max="1" width="14.66015625" style="0" bestFit="1" customWidth="1"/>
    <col min="2" max="2" width="18.16015625" style="0" bestFit="1" customWidth="1"/>
    <col min="3" max="3" width="21" style="0" bestFit="1" customWidth="1"/>
  </cols>
  <sheetData>
    <row r="1" ht="13.5" thickBot="1"/>
    <row r="2" spans="1:2" ht="12.75">
      <c r="A2" s="35" t="s">
        <v>3</v>
      </c>
      <c r="B2" s="43" t="s">
        <v>47</v>
      </c>
    </row>
    <row r="3" spans="1:2" ht="12.75">
      <c r="A3" s="35" t="s">
        <v>4</v>
      </c>
      <c r="B3" s="44">
        <v>38815</v>
      </c>
    </row>
    <row r="4" spans="1:2" ht="13.5" thickBot="1">
      <c r="A4" s="35" t="s">
        <v>5</v>
      </c>
      <c r="B4" s="68" t="s">
        <v>62</v>
      </c>
    </row>
    <row r="6" spans="1:3" ht="29.25" customHeight="1">
      <c r="A6" s="83" t="s">
        <v>71</v>
      </c>
      <c r="B6" s="83" t="s">
        <v>72</v>
      </c>
      <c r="C6" s="83" t="s">
        <v>73</v>
      </c>
    </row>
    <row r="7" spans="1:3" ht="12.75">
      <c r="A7" s="77">
        <v>80</v>
      </c>
      <c r="B7" s="84">
        <v>125</v>
      </c>
      <c r="C7" s="84"/>
    </row>
    <row r="8" spans="1:3" ht="12.75">
      <c r="A8" s="77">
        <v>190</v>
      </c>
      <c r="B8" s="84">
        <v>168</v>
      </c>
      <c r="C8" s="84"/>
    </row>
    <row r="9" spans="1:3" ht="12.75">
      <c r="A9" s="77">
        <v>240</v>
      </c>
      <c r="B9" s="84">
        <v>242</v>
      </c>
      <c r="C9" s="84"/>
    </row>
    <row r="10" spans="1:3" ht="12.75">
      <c r="A10" s="77">
        <v>340</v>
      </c>
      <c r="B10" s="84">
        <v>331</v>
      </c>
      <c r="C10" s="84">
        <v>48</v>
      </c>
    </row>
    <row r="11" spans="1:3" ht="12.75">
      <c r="A11" s="77">
        <v>440</v>
      </c>
      <c r="B11" s="84">
        <v>332</v>
      </c>
      <c r="C11" s="84">
        <v>49</v>
      </c>
    </row>
    <row r="12" spans="1:3" ht="12.75">
      <c r="A12" s="77">
        <v>540</v>
      </c>
      <c r="B12" s="84">
        <v>324</v>
      </c>
      <c r="C12" s="84">
        <v>52</v>
      </c>
    </row>
    <row r="13" spans="1:3" ht="12.75">
      <c r="A13" s="77">
        <v>640</v>
      </c>
      <c r="B13" s="84">
        <v>328</v>
      </c>
      <c r="C13" s="84">
        <v>45</v>
      </c>
    </row>
    <row r="14" spans="1:3" ht="12.75">
      <c r="A14" s="77">
        <v>740</v>
      </c>
      <c r="B14" s="84">
        <v>324</v>
      </c>
      <c r="C14" s="84">
        <v>42</v>
      </c>
    </row>
    <row r="15" spans="1:3" ht="12.75">
      <c r="A15" s="77">
        <v>840</v>
      </c>
      <c r="B15" s="84">
        <v>322</v>
      </c>
      <c r="C15" s="84">
        <v>38</v>
      </c>
    </row>
    <row r="16" spans="1:3" ht="12.75">
      <c r="A16" s="77">
        <v>940</v>
      </c>
      <c r="B16" s="84">
        <v>319</v>
      </c>
      <c r="C16" s="84">
        <v>40</v>
      </c>
    </row>
    <row r="17" spans="1:3" ht="12.75">
      <c r="A17" s="77">
        <v>1040</v>
      </c>
      <c r="B17" s="84">
        <v>312</v>
      </c>
      <c r="C17" s="84">
        <v>30</v>
      </c>
    </row>
    <row r="18" spans="1:3" ht="12.75">
      <c r="A18" s="77">
        <v>1140</v>
      </c>
      <c r="B18" s="84">
        <v>305</v>
      </c>
      <c r="C18" s="84">
        <v>26</v>
      </c>
    </row>
    <row r="19" spans="1:3" ht="12.75">
      <c r="A19" s="77">
        <v>1240</v>
      </c>
      <c r="B19" s="84">
        <v>305</v>
      </c>
      <c r="C19" s="84">
        <v>26</v>
      </c>
    </row>
    <row r="20" spans="1:3" ht="12.75">
      <c r="A20" s="77">
        <v>1300</v>
      </c>
      <c r="B20" s="84">
        <v>297</v>
      </c>
      <c r="C20" s="84"/>
    </row>
    <row r="21" spans="1:3" ht="12.75">
      <c r="A21" s="77">
        <v>1370</v>
      </c>
      <c r="B21" s="84">
        <v>215</v>
      </c>
      <c r="C21" s="84"/>
    </row>
    <row r="23" spans="1:3" ht="12.75">
      <c r="A23" s="83" t="s">
        <v>71</v>
      </c>
      <c r="B23" s="77" t="s">
        <v>74</v>
      </c>
      <c r="C23" s="77" t="s">
        <v>75</v>
      </c>
    </row>
    <row r="24" spans="1:3" ht="12.75">
      <c r="A24" s="77">
        <v>80</v>
      </c>
      <c r="B24" s="84">
        <f aca="true" t="shared" si="0" ref="B24:B38">+B7*-1</f>
        <v>-125</v>
      </c>
      <c r="C24" s="85" t="s">
        <v>76</v>
      </c>
    </row>
    <row r="25" spans="1:3" ht="12.75">
      <c r="A25" s="77">
        <v>190</v>
      </c>
      <c r="B25" s="84">
        <f t="shared" si="0"/>
        <v>-168</v>
      </c>
      <c r="C25" s="85" t="s">
        <v>76</v>
      </c>
    </row>
    <row r="26" spans="1:3" ht="12.75">
      <c r="A26" s="77">
        <v>240</v>
      </c>
      <c r="B26" s="84">
        <f t="shared" si="0"/>
        <v>-242</v>
      </c>
      <c r="C26" s="85" t="s">
        <v>76</v>
      </c>
    </row>
    <row r="27" spans="1:3" ht="12.75">
      <c r="A27" s="77">
        <v>340</v>
      </c>
      <c r="B27" s="84">
        <f t="shared" si="0"/>
        <v>-331</v>
      </c>
      <c r="C27" s="85">
        <f aca="true" t="shared" si="1" ref="C27:C36">+B27+C10</f>
        <v>-283</v>
      </c>
    </row>
    <row r="28" spans="1:3" ht="12.75">
      <c r="A28" s="77">
        <v>440</v>
      </c>
      <c r="B28" s="84">
        <f t="shared" si="0"/>
        <v>-332</v>
      </c>
      <c r="C28" s="85">
        <f t="shared" si="1"/>
        <v>-283</v>
      </c>
    </row>
    <row r="29" spans="1:3" ht="12.75">
      <c r="A29" s="77">
        <v>540</v>
      </c>
      <c r="B29" s="84">
        <f t="shared" si="0"/>
        <v>-324</v>
      </c>
      <c r="C29" s="85">
        <f t="shared" si="1"/>
        <v>-272</v>
      </c>
    </row>
    <row r="30" spans="1:3" ht="12.75">
      <c r="A30" s="77">
        <v>640</v>
      </c>
      <c r="B30" s="84">
        <f t="shared" si="0"/>
        <v>-328</v>
      </c>
      <c r="C30" s="85">
        <f t="shared" si="1"/>
        <v>-283</v>
      </c>
    </row>
    <row r="31" spans="1:3" ht="12.75">
      <c r="A31" s="77">
        <v>740</v>
      </c>
      <c r="B31" s="84">
        <f t="shared" si="0"/>
        <v>-324</v>
      </c>
      <c r="C31" s="85">
        <f t="shared" si="1"/>
        <v>-282</v>
      </c>
    </row>
    <row r="32" spans="1:3" ht="12.75">
      <c r="A32" s="77">
        <v>840</v>
      </c>
      <c r="B32" s="84">
        <f t="shared" si="0"/>
        <v>-322</v>
      </c>
      <c r="C32" s="85">
        <f t="shared" si="1"/>
        <v>-284</v>
      </c>
    </row>
    <row r="33" spans="1:3" ht="12.75">
      <c r="A33" s="77">
        <v>940</v>
      </c>
      <c r="B33" s="84">
        <f t="shared" si="0"/>
        <v>-319</v>
      </c>
      <c r="C33" s="85">
        <f t="shared" si="1"/>
        <v>-279</v>
      </c>
    </row>
    <row r="34" spans="1:3" ht="12.75">
      <c r="A34" s="77">
        <v>1040</v>
      </c>
      <c r="B34" s="84">
        <f t="shared" si="0"/>
        <v>-312</v>
      </c>
      <c r="C34" s="85">
        <f t="shared" si="1"/>
        <v>-282</v>
      </c>
    </row>
    <row r="35" spans="1:3" ht="12.75">
      <c r="A35" s="77">
        <v>1140</v>
      </c>
      <c r="B35" s="84">
        <f t="shared" si="0"/>
        <v>-305</v>
      </c>
      <c r="C35" s="85">
        <f t="shared" si="1"/>
        <v>-279</v>
      </c>
    </row>
    <row r="36" spans="1:3" ht="12.75">
      <c r="A36" s="77">
        <v>1240</v>
      </c>
      <c r="B36" s="84">
        <f t="shared" si="0"/>
        <v>-305</v>
      </c>
      <c r="C36" s="85">
        <f t="shared" si="1"/>
        <v>-279</v>
      </c>
    </row>
    <row r="37" spans="1:3" ht="12.75">
      <c r="A37" s="77">
        <v>1300</v>
      </c>
      <c r="B37" s="84">
        <f t="shared" si="0"/>
        <v>-297</v>
      </c>
      <c r="C37" s="85" t="s">
        <v>76</v>
      </c>
    </row>
    <row r="38" spans="1:3" ht="12.75">
      <c r="A38" s="77">
        <v>1370</v>
      </c>
      <c r="B38" s="84">
        <f t="shared" si="0"/>
        <v>-215</v>
      </c>
      <c r="C38" s="85" t="s">
        <v>76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S247"/>
  <sheetViews>
    <sheetView workbookViewId="0" topLeftCell="A1">
      <selection activeCell="D2" sqref="D2"/>
    </sheetView>
  </sheetViews>
  <sheetFormatPr defaultColWidth="9.33203125" defaultRowHeight="15" customHeight="1"/>
  <cols>
    <col min="1" max="1" width="15" style="3" customWidth="1"/>
    <col min="2" max="2" width="14.83203125" style="3" bestFit="1" customWidth="1"/>
    <col min="3" max="3" width="10.16015625" style="3" customWidth="1"/>
    <col min="4" max="4" width="14.83203125" style="3" customWidth="1"/>
    <col min="5" max="5" width="15.16015625" style="3" bestFit="1" customWidth="1"/>
    <col min="6" max="6" width="12.16015625" style="3" customWidth="1"/>
    <col min="7" max="8" width="12.83203125" style="3" customWidth="1"/>
    <col min="9" max="38" width="4.83203125" style="3" customWidth="1"/>
    <col min="39" max="43" width="4.83203125" style="4" customWidth="1"/>
    <col min="44" max="16384" width="4.83203125" style="3" customWidth="1"/>
  </cols>
  <sheetData>
    <row r="1" ht="15" customHeight="1" thickBot="1"/>
    <row r="2" spans="1:4" ht="15" customHeight="1">
      <c r="A2" s="35" t="s">
        <v>3</v>
      </c>
      <c r="B2" s="43" t="s">
        <v>47</v>
      </c>
      <c r="C2" s="41"/>
      <c r="D2" s="41"/>
    </row>
    <row r="3" spans="1:53" ht="15" customHeight="1">
      <c r="A3" s="35" t="s">
        <v>4</v>
      </c>
      <c r="B3" s="44">
        <v>38815</v>
      </c>
      <c r="C3" s="42"/>
      <c r="D3" s="42"/>
      <c r="AY3" s="1"/>
      <c r="BA3" s="1"/>
    </row>
    <row r="4" spans="1:71" ht="15" customHeight="1" thickBot="1">
      <c r="A4" s="35" t="s">
        <v>5</v>
      </c>
      <c r="B4" s="68" t="s">
        <v>62</v>
      </c>
      <c r="G4" s="4"/>
      <c r="J4" s="4"/>
      <c r="K4" s="4"/>
      <c r="AQ4" s="3"/>
      <c r="AU4" s="4"/>
      <c r="AV4" s="4"/>
      <c r="AW4" s="1"/>
      <c r="AX4" s="1"/>
      <c r="AY4" s="1"/>
      <c r="AZ4" s="1"/>
      <c r="BB4" s="7"/>
      <c r="BC4" s="7"/>
      <c r="BD4" s="1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14:71" ht="15" customHeight="1"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Q5" s="3"/>
      <c r="AU5" s="4"/>
      <c r="AV5" s="4"/>
      <c r="AW5" s="1"/>
      <c r="AX5" s="1"/>
      <c r="AY5" s="1"/>
      <c r="AZ5" s="1"/>
      <c r="BB5" s="7"/>
      <c r="BC5" s="7"/>
      <c r="BD5" s="1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1:71" ht="41.25" customHeight="1">
      <c r="A6" s="33" t="s">
        <v>16</v>
      </c>
      <c r="B6" s="33" t="s">
        <v>38</v>
      </c>
      <c r="C6" s="33" t="s">
        <v>39</v>
      </c>
      <c r="D6" s="33" t="s">
        <v>41</v>
      </c>
      <c r="E6" s="33" t="s">
        <v>40</v>
      </c>
      <c r="F6" s="33" t="s">
        <v>42</v>
      </c>
      <c r="G6" s="33" t="s">
        <v>43</v>
      </c>
      <c r="H6" s="33" t="s">
        <v>44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H6" s="7"/>
      <c r="AI6" s="7"/>
      <c r="AJ6" s="7"/>
      <c r="AQ6" s="3"/>
      <c r="AU6" s="5"/>
      <c r="AV6" s="5"/>
      <c r="AW6" s="1"/>
      <c r="AX6" s="1"/>
      <c r="AY6" s="1"/>
      <c r="AZ6" s="1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1"/>
    </row>
    <row r="7" spans="1:71" ht="15" customHeight="1">
      <c r="A7" s="76">
        <v>1.9</v>
      </c>
      <c r="B7" s="76">
        <v>0.48</v>
      </c>
      <c r="C7" s="76">
        <f>B7*0.2</f>
        <v>0.096</v>
      </c>
      <c r="D7" s="76">
        <v>0.36</v>
      </c>
      <c r="E7" s="76">
        <f>B7*0.8</f>
        <v>0.384</v>
      </c>
      <c r="F7" s="76">
        <v>0.28</v>
      </c>
      <c r="G7" s="77">
        <f>AVERAGE(D7,F7)</f>
        <v>0.32</v>
      </c>
      <c r="H7" s="77">
        <f>AVERAGE(C7,E7)</f>
        <v>0.24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H7" s="7"/>
      <c r="AI7" s="7"/>
      <c r="AJ7" s="7"/>
      <c r="AK7" s="7"/>
      <c r="AQ7" s="3"/>
      <c r="AU7" s="5"/>
      <c r="AV7" s="5"/>
      <c r="AW7" s="1"/>
      <c r="AX7" s="1"/>
      <c r="AY7" s="1"/>
      <c r="AZ7" s="1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1"/>
      <c r="BR7" s="1"/>
      <c r="BS7" s="7"/>
    </row>
    <row r="8" spans="1:71" ht="15" customHeight="1">
      <c r="A8" s="76">
        <v>3.4</v>
      </c>
      <c r="B8" s="76">
        <v>0.52</v>
      </c>
      <c r="C8" s="76">
        <f>B8*0.2</f>
        <v>0.10400000000000001</v>
      </c>
      <c r="D8" s="76">
        <v>0.6</v>
      </c>
      <c r="E8" s="76">
        <f>B8*0.8</f>
        <v>0.41600000000000004</v>
      </c>
      <c r="F8" s="76">
        <v>0.81</v>
      </c>
      <c r="G8" s="77">
        <f>AVERAGE(D8,F8)</f>
        <v>0.7050000000000001</v>
      </c>
      <c r="H8" s="77">
        <f>AVERAGE(C8,E8)</f>
        <v>0.26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H8" s="7"/>
      <c r="AI8" s="7"/>
      <c r="AJ8" s="7"/>
      <c r="AK8" s="7"/>
      <c r="AQ8" s="3"/>
      <c r="AU8" s="5"/>
      <c r="AV8" s="5"/>
      <c r="AW8" s="1"/>
      <c r="AX8" s="1"/>
      <c r="AY8" s="1"/>
      <c r="AZ8" s="1"/>
      <c r="BA8" s="1"/>
      <c r="BB8" s="7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</row>
    <row r="9" spans="1:71" ht="15" customHeight="1">
      <c r="A9" s="80">
        <v>5.4</v>
      </c>
      <c r="B9" s="81">
        <v>0.42</v>
      </c>
      <c r="C9" s="81">
        <f>B9*0.2</f>
        <v>0.084</v>
      </c>
      <c r="D9" s="81">
        <v>0.44</v>
      </c>
      <c r="E9" s="81">
        <f>B9*0.8</f>
        <v>0.336</v>
      </c>
      <c r="F9" s="81">
        <v>0.63</v>
      </c>
      <c r="G9" s="82">
        <f>AVERAGE(D9,F9)</f>
        <v>0.535</v>
      </c>
      <c r="H9" s="82">
        <f>AVERAGE(C9,E9)</f>
        <v>0.21000000000000002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H9" s="7"/>
      <c r="AI9" s="7"/>
      <c r="AJ9" s="7"/>
      <c r="AK9" s="7"/>
      <c r="AQ9" s="3"/>
      <c r="AU9" s="5"/>
      <c r="AV9" s="5"/>
      <c r="AW9" s="1"/>
      <c r="AX9" s="1"/>
      <c r="AY9" s="1"/>
      <c r="AZ9" s="1"/>
      <c r="BB9" s="7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</row>
    <row r="10" spans="1:71" ht="15" customHeight="1">
      <c r="A10" s="76">
        <v>7.4</v>
      </c>
      <c r="B10" s="76">
        <v>0.4</v>
      </c>
      <c r="C10" s="76">
        <f>B10*0.2</f>
        <v>0.08000000000000002</v>
      </c>
      <c r="D10" s="78">
        <v>0.52</v>
      </c>
      <c r="E10" s="76">
        <f>B10*0.8</f>
        <v>0.32000000000000006</v>
      </c>
      <c r="F10" s="76">
        <v>0.81</v>
      </c>
      <c r="G10" s="77">
        <f>AVERAGE(D10,F10)</f>
        <v>0.665</v>
      </c>
      <c r="H10" s="77">
        <f>AVERAGE(C10,E10)</f>
        <v>0.20000000000000004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H10" s="7"/>
      <c r="AI10" s="7"/>
      <c r="AJ10" s="7"/>
      <c r="AK10" s="7"/>
      <c r="AP10" s="7"/>
      <c r="AQ10" s="3"/>
      <c r="AU10" s="5"/>
      <c r="AV10" s="5"/>
      <c r="AW10" s="1"/>
      <c r="AX10" s="1"/>
      <c r="AY10" s="1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</row>
    <row r="11" spans="1:71" ht="15" customHeight="1">
      <c r="A11" s="79">
        <v>9.4</v>
      </c>
      <c r="B11" s="76">
        <v>0.26</v>
      </c>
      <c r="C11" s="76">
        <f>B11*0.2</f>
        <v>0.052000000000000005</v>
      </c>
      <c r="D11" s="78">
        <v>0.09</v>
      </c>
      <c r="E11" s="76">
        <f>B11*0.8</f>
        <v>0.20800000000000002</v>
      </c>
      <c r="F11" s="76">
        <v>0.11</v>
      </c>
      <c r="G11" s="77">
        <f>AVERAGE(D11,F11)</f>
        <v>0.1</v>
      </c>
      <c r="H11" s="77">
        <f>AVERAGE(C11,E11)</f>
        <v>0.13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H11" s="7"/>
      <c r="AI11" s="7"/>
      <c r="AJ11" s="7"/>
      <c r="AK11" s="7"/>
      <c r="AP11" s="7"/>
      <c r="AQ11" s="3"/>
      <c r="AU11" s="5"/>
      <c r="AV11" s="5"/>
      <c r="AW11" s="1"/>
      <c r="AX11" s="1"/>
      <c r="AY11" s="1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1"/>
      <c r="BS11" s="7"/>
    </row>
    <row r="12" spans="1:71" ht="15" customHeight="1">
      <c r="A12" s="39"/>
      <c r="B12" s="39"/>
      <c r="C12" s="39"/>
      <c r="D12" s="39"/>
      <c r="E12" s="39"/>
      <c r="F12" s="39"/>
      <c r="G12" s="39"/>
      <c r="H12" s="39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H12" s="7"/>
      <c r="AI12" s="7"/>
      <c r="AJ12" s="7"/>
      <c r="AK12" s="7"/>
      <c r="AP12" s="7"/>
      <c r="AQ12" s="3"/>
      <c r="AU12" s="5"/>
      <c r="AV12" s="5"/>
      <c r="AW12" s="1"/>
      <c r="AX12" s="1"/>
      <c r="AY12" s="1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</row>
    <row r="13" spans="1:71" ht="15" customHeight="1">
      <c r="A13" s="39"/>
      <c r="B13" s="39"/>
      <c r="C13" s="39"/>
      <c r="D13" s="39"/>
      <c r="E13" s="39"/>
      <c r="F13" s="39"/>
      <c r="G13" s="39"/>
      <c r="H13" s="39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H13" s="7"/>
      <c r="AI13" s="7"/>
      <c r="AJ13" s="7"/>
      <c r="AK13" s="7"/>
      <c r="AP13" s="7"/>
      <c r="AQ13" s="3"/>
      <c r="AU13" s="5"/>
      <c r="AV13" s="5"/>
      <c r="AW13" s="1"/>
      <c r="AX13" s="1"/>
      <c r="AY13" s="1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</row>
    <row r="14" spans="1:71" ht="15" customHeight="1">
      <c r="A14" s="39"/>
      <c r="B14" s="39"/>
      <c r="C14" s="39"/>
      <c r="D14" s="39"/>
      <c r="E14" s="39"/>
      <c r="F14" s="39"/>
      <c r="G14" s="39"/>
      <c r="H14" s="39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H14" s="7"/>
      <c r="AI14" s="7"/>
      <c r="AJ14" s="7"/>
      <c r="AK14" s="7"/>
      <c r="AP14" s="7"/>
      <c r="AQ14" s="3"/>
      <c r="AU14" s="5"/>
      <c r="AV14" s="5"/>
      <c r="AW14" s="1"/>
      <c r="AX14" s="1"/>
      <c r="AY14" s="1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</row>
    <row r="15" spans="1:71" ht="15" customHeight="1">
      <c r="A15" s="39"/>
      <c r="B15" s="39"/>
      <c r="C15" s="39"/>
      <c r="D15" s="39"/>
      <c r="E15" s="39"/>
      <c r="F15" s="39"/>
      <c r="G15" s="39"/>
      <c r="H15" s="39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H15" s="7"/>
      <c r="AI15" s="7"/>
      <c r="AJ15" s="7"/>
      <c r="AK15" s="7"/>
      <c r="AP15" s="7"/>
      <c r="AQ15" s="3"/>
      <c r="AU15" s="5"/>
      <c r="AV15" s="5"/>
      <c r="AW15" s="1"/>
      <c r="AX15" s="1"/>
      <c r="AY15" s="1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</row>
    <row r="16" spans="1:71" ht="15" customHeight="1">
      <c r="A16" s="39"/>
      <c r="B16" s="39"/>
      <c r="C16" s="39"/>
      <c r="D16" s="39"/>
      <c r="E16" s="39"/>
      <c r="F16" s="39"/>
      <c r="G16" s="39"/>
      <c r="H16" s="39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H16" s="7"/>
      <c r="AI16" s="7"/>
      <c r="AJ16" s="7"/>
      <c r="AK16" s="7"/>
      <c r="AP16" s="7"/>
      <c r="AQ16" s="3"/>
      <c r="AU16" s="5"/>
      <c r="AV16" s="5"/>
      <c r="AW16" s="1"/>
      <c r="AX16" s="1"/>
      <c r="AY16" s="1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</row>
    <row r="17" spans="1:71" ht="15" customHeight="1">
      <c r="A17" s="39"/>
      <c r="B17" s="39"/>
      <c r="C17" s="39"/>
      <c r="D17" s="39"/>
      <c r="E17" s="39"/>
      <c r="F17" s="39"/>
      <c r="G17" s="39"/>
      <c r="H17" s="39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H17" s="7"/>
      <c r="AI17" s="7"/>
      <c r="AJ17" s="7"/>
      <c r="AK17" s="7"/>
      <c r="AP17" s="7"/>
      <c r="AQ17" s="3"/>
      <c r="AU17" s="5"/>
      <c r="AV17" s="5"/>
      <c r="AW17" s="1"/>
      <c r="AX17" s="1"/>
      <c r="AY17" s="1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</row>
    <row r="18" spans="1:71" ht="15" customHeight="1">
      <c r="A18" s="39"/>
      <c r="B18" s="39"/>
      <c r="C18" s="39"/>
      <c r="D18" s="39"/>
      <c r="E18" s="39"/>
      <c r="F18" s="39"/>
      <c r="G18" s="39"/>
      <c r="H18" s="39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H18" s="7"/>
      <c r="AI18" s="7"/>
      <c r="AJ18" s="7"/>
      <c r="AK18" s="7"/>
      <c r="AP18" s="7"/>
      <c r="AQ18" s="3"/>
      <c r="AU18" s="5"/>
      <c r="AV18" s="5"/>
      <c r="AW18" s="1"/>
      <c r="AX18" s="1"/>
      <c r="AY18" s="1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</row>
    <row r="19" spans="1:71" ht="15" customHeight="1">
      <c r="A19" s="39"/>
      <c r="B19" s="39"/>
      <c r="C19" s="39"/>
      <c r="D19" s="39"/>
      <c r="E19" s="39"/>
      <c r="F19" s="39"/>
      <c r="G19" s="39"/>
      <c r="H19" s="39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H19" s="7"/>
      <c r="AI19" s="7"/>
      <c r="AJ19" s="7"/>
      <c r="AK19" s="7"/>
      <c r="AP19" s="7"/>
      <c r="AQ19" s="3"/>
      <c r="AU19" s="5"/>
      <c r="AV19" s="5"/>
      <c r="AW19" s="1"/>
      <c r="AX19" s="1"/>
      <c r="AY19" s="1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</row>
    <row r="20" spans="1:71" ht="15" customHeight="1">
      <c r="A20" s="39"/>
      <c r="B20" s="39"/>
      <c r="C20" s="39"/>
      <c r="D20" s="39"/>
      <c r="E20" s="39"/>
      <c r="F20" s="39"/>
      <c r="G20" s="39"/>
      <c r="H20" s="39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H20" s="7"/>
      <c r="AI20" s="7"/>
      <c r="AJ20" s="7"/>
      <c r="AK20" s="7"/>
      <c r="AP20" s="7"/>
      <c r="AQ20" s="3"/>
      <c r="AU20" s="5"/>
      <c r="AV20" s="5"/>
      <c r="AW20" s="1"/>
      <c r="AX20" s="1"/>
      <c r="AY20" s="1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</row>
    <row r="21" spans="1:71" ht="15" customHeight="1">
      <c r="A21" s="39"/>
      <c r="B21" s="39"/>
      <c r="C21" s="39"/>
      <c r="D21" s="39"/>
      <c r="E21" s="39"/>
      <c r="F21" s="39"/>
      <c r="G21" s="39"/>
      <c r="H21" s="39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H21" s="7"/>
      <c r="AI21" s="7"/>
      <c r="AJ21" s="7"/>
      <c r="AK21" s="7"/>
      <c r="AP21" s="7"/>
      <c r="AQ21" s="3"/>
      <c r="AU21" s="5"/>
      <c r="AV21" s="5"/>
      <c r="AW21" s="1"/>
      <c r="AX21" s="1"/>
      <c r="AY21" s="1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</row>
    <row r="22" spans="1:71" ht="15" customHeight="1">
      <c r="A22" s="39"/>
      <c r="B22" s="39"/>
      <c r="C22" s="39"/>
      <c r="D22" s="39"/>
      <c r="E22" s="39"/>
      <c r="F22" s="39"/>
      <c r="G22" s="39"/>
      <c r="H22" s="39"/>
      <c r="AK22" s="7"/>
      <c r="AP22" s="7"/>
      <c r="AQ22" s="3"/>
      <c r="AU22" s="5"/>
      <c r="AV22" s="5"/>
      <c r="AW22" s="1"/>
      <c r="AX22" s="1"/>
      <c r="AY22" s="1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</row>
    <row r="23" spans="34:54" ht="15" customHeight="1">
      <c r="AH23" s="7"/>
      <c r="AI23" s="7"/>
      <c r="AJ23" s="7"/>
      <c r="AK23" s="7"/>
      <c r="AP23" s="7"/>
      <c r="AQ23" s="3"/>
      <c r="AU23" s="5"/>
      <c r="AV23" s="5"/>
      <c r="AW23" s="1"/>
      <c r="AX23" s="1"/>
      <c r="AY23" s="1"/>
      <c r="AZ23" s="1"/>
      <c r="BB23" s="7"/>
    </row>
    <row r="24" spans="42:71" ht="15" customHeight="1">
      <c r="AP24" s="7"/>
      <c r="AQ24" s="3"/>
      <c r="AU24" s="5"/>
      <c r="AV24" s="5"/>
      <c r="BA24" s="1"/>
      <c r="BB24" s="1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</row>
    <row r="25" spans="40:57" ht="15" customHeight="1">
      <c r="AN25" s="5"/>
      <c r="AP25" s="7"/>
      <c r="AQ25" s="3"/>
      <c r="AU25" s="5"/>
      <c r="AV25" s="5"/>
      <c r="AW25" s="6"/>
      <c r="AX25" s="6"/>
      <c r="AY25" s="6"/>
      <c r="AZ25" s="6"/>
      <c r="BA25" s="6"/>
      <c r="BB25" s="6"/>
      <c r="BC25" s="6"/>
      <c r="BD25" s="6"/>
      <c r="BE25" s="6"/>
    </row>
    <row r="26" spans="42:48" ht="15" customHeight="1">
      <c r="AP26" s="7"/>
      <c r="AQ26" s="3"/>
      <c r="AU26" s="5"/>
      <c r="AV26" s="5"/>
    </row>
    <row r="27" spans="42:48" ht="15" customHeight="1">
      <c r="AP27" s="7"/>
      <c r="AQ27" s="3"/>
      <c r="AU27" s="5"/>
      <c r="AV27" s="5"/>
    </row>
    <row r="28" spans="42:48" ht="15" customHeight="1">
      <c r="AP28" s="7"/>
      <c r="AQ28" s="3"/>
      <c r="AU28" s="5"/>
      <c r="AV28" s="5"/>
    </row>
    <row r="29" spans="42:48" ht="15" customHeight="1">
      <c r="AP29" s="7"/>
      <c r="AQ29" s="3"/>
      <c r="AU29" s="5"/>
      <c r="AV29" s="5"/>
    </row>
    <row r="30" spans="42:48" ht="15" customHeight="1">
      <c r="AP30" s="7"/>
      <c r="AQ30" s="3"/>
      <c r="AU30" s="5"/>
      <c r="AV30" s="5"/>
    </row>
    <row r="31" spans="42:48" ht="15" customHeight="1">
      <c r="AP31" s="7"/>
      <c r="AQ31" s="3"/>
      <c r="AU31" s="5"/>
      <c r="AV31" s="5"/>
    </row>
    <row r="32" spans="42:48" ht="15" customHeight="1">
      <c r="AP32" s="7"/>
      <c r="AQ32" s="3"/>
      <c r="AU32" s="5"/>
      <c r="AV32" s="5"/>
    </row>
    <row r="33" spans="42:48" ht="15" customHeight="1">
      <c r="AP33" s="7"/>
      <c r="AQ33" s="3"/>
      <c r="AU33" s="5"/>
      <c r="AV33" s="5"/>
    </row>
    <row r="34" spans="42:48" ht="15" customHeight="1">
      <c r="AP34" s="7"/>
      <c r="AQ34" s="3"/>
      <c r="AU34" s="5"/>
      <c r="AV34" s="5"/>
    </row>
    <row r="35" spans="42:48" ht="15" customHeight="1">
      <c r="AP35" s="7"/>
      <c r="AQ35" s="3"/>
      <c r="AU35" s="5"/>
      <c r="AV35" s="5"/>
    </row>
    <row r="36" spans="42:48" ht="15" customHeight="1">
      <c r="AP36" s="7"/>
      <c r="AQ36" s="3"/>
      <c r="AU36" s="5"/>
      <c r="AV36" s="5"/>
    </row>
    <row r="37" spans="42:48" ht="15" customHeight="1">
      <c r="AP37" s="7"/>
      <c r="AQ37" s="3"/>
      <c r="AU37" s="5"/>
      <c r="AV37" s="5"/>
    </row>
    <row r="38" spans="42:48" ht="15" customHeight="1">
      <c r="AP38" s="7"/>
      <c r="AQ38" s="3"/>
      <c r="AU38" s="5"/>
      <c r="AV38" s="5"/>
    </row>
    <row r="39" spans="42:48" ht="15" customHeight="1">
      <c r="AP39" s="7"/>
      <c r="AQ39" s="3"/>
      <c r="AU39" s="5"/>
      <c r="AV39" s="5"/>
    </row>
    <row r="40" spans="42:48" ht="15" customHeight="1">
      <c r="AP40" s="7"/>
      <c r="AQ40" s="3"/>
      <c r="AU40" s="5"/>
      <c r="AV40" s="5"/>
    </row>
    <row r="41" spans="42:48" ht="15" customHeight="1">
      <c r="AP41" s="7"/>
      <c r="AQ41" s="3"/>
      <c r="AU41" s="5"/>
      <c r="AV41" s="5"/>
    </row>
    <row r="42" spans="42:48" ht="15" customHeight="1">
      <c r="AP42" s="7"/>
      <c r="AQ42" s="3"/>
      <c r="AU42" s="5"/>
      <c r="AV42" s="5"/>
    </row>
    <row r="43" spans="42:48" ht="15" customHeight="1">
      <c r="AP43" s="7"/>
      <c r="AQ43" s="3"/>
      <c r="AU43" s="5"/>
      <c r="AV43" s="5"/>
    </row>
    <row r="44" spans="42:48" ht="15" customHeight="1">
      <c r="AP44" s="7"/>
      <c r="AQ44" s="3"/>
      <c r="AU44" s="5"/>
      <c r="AV44" s="5"/>
    </row>
    <row r="45" spans="42:48" ht="15" customHeight="1">
      <c r="AP45" s="7"/>
      <c r="AQ45" s="3"/>
      <c r="AU45" s="5"/>
      <c r="AV45" s="5"/>
    </row>
    <row r="46" spans="42:48" ht="15" customHeight="1">
      <c r="AP46" s="7"/>
      <c r="AQ46" s="3"/>
      <c r="AU46" s="5"/>
      <c r="AV46" s="5"/>
    </row>
    <row r="47" spans="42:48" ht="15" customHeight="1">
      <c r="AP47" s="7"/>
      <c r="AQ47" s="3"/>
      <c r="AU47" s="5"/>
      <c r="AV47" s="5"/>
    </row>
    <row r="48" spans="42:48" ht="15" customHeight="1">
      <c r="AP48" s="7"/>
      <c r="AQ48" s="3"/>
      <c r="AU48" s="5"/>
      <c r="AV48" s="5"/>
    </row>
    <row r="49" spans="42:48" ht="15" customHeight="1">
      <c r="AP49" s="7"/>
      <c r="AQ49" s="3"/>
      <c r="AU49" s="5"/>
      <c r="AV49" s="5"/>
    </row>
    <row r="50" spans="42:48" ht="15" customHeight="1">
      <c r="AP50" s="7"/>
      <c r="AQ50" s="3"/>
      <c r="AU50" s="5"/>
      <c r="AV50" s="5"/>
    </row>
    <row r="51" spans="42:48" ht="15" customHeight="1">
      <c r="AP51" s="7"/>
      <c r="AQ51" s="3"/>
      <c r="AU51" s="5"/>
      <c r="AV51" s="5"/>
    </row>
    <row r="52" spans="42:48" ht="15" customHeight="1">
      <c r="AP52" s="7"/>
      <c r="AQ52" s="3"/>
      <c r="AU52" s="5"/>
      <c r="AV52" s="5"/>
    </row>
    <row r="53" spans="42:48" ht="15" customHeight="1">
      <c r="AP53" s="7"/>
      <c r="AQ53" s="3"/>
      <c r="AU53" s="5"/>
      <c r="AV53" s="5"/>
    </row>
    <row r="54" spans="42:48" ht="15" customHeight="1">
      <c r="AP54" s="7"/>
      <c r="AQ54" s="3"/>
      <c r="AU54" s="5"/>
      <c r="AV54" s="5"/>
    </row>
    <row r="55" spans="42:48" ht="15" customHeight="1">
      <c r="AP55" s="7"/>
      <c r="AQ55" s="3"/>
      <c r="AU55" s="5"/>
      <c r="AV55" s="5"/>
    </row>
    <row r="56" spans="42:48" ht="15" customHeight="1">
      <c r="AP56" s="7"/>
      <c r="AQ56" s="3"/>
      <c r="AU56" s="5"/>
      <c r="AV56" s="5"/>
    </row>
    <row r="57" spans="42:48" ht="15" customHeight="1">
      <c r="AP57" s="7"/>
      <c r="AQ57" s="3"/>
      <c r="AU57" s="5"/>
      <c r="AV57" s="5"/>
    </row>
    <row r="58" spans="42:48" ht="15" customHeight="1">
      <c r="AP58" s="3"/>
      <c r="AQ58" s="3"/>
      <c r="AU58" s="5"/>
      <c r="AV58" s="5"/>
    </row>
    <row r="59" spans="42:48" ht="15" customHeight="1">
      <c r="AP59" s="7"/>
      <c r="AQ59" s="3"/>
      <c r="AU59" s="5"/>
      <c r="AV59" s="5"/>
    </row>
    <row r="60" spans="42:48" ht="15" customHeight="1">
      <c r="AP60" s="7"/>
      <c r="AQ60" s="3"/>
      <c r="AU60" s="5"/>
      <c r="AV60" s="5"/>
    </row>
    <row r="61" spans="42:48" ht="15" customHeight="1">
      <c r="AP61" s="7"/>
      <c r="AQ61" s="3"/>
      <c r="AU61" s="5"/>
      <c r="AV61" s="5"/>
    </row>
    <row r="62" spans="43:48" ht="15" customHeight="1">
      <c r="AQ62" s="3"/>
      <c r="AU62" s="5"/>
      <c r="AV62" s="5"/>
    </row>
    <row r="63" spans="43:48" ht="15" customHeight="1">
      <c r="AQ63" s="3"/>
      <c r="AU63" s="4"/>
      <c r="AV63" s="5"/>
    </row>
    <row r="64" spans="43:48" ht="15" customHeight="1">
      <c r="AQ64" s="3"/>
      <c r="AU64" s="4"/>
      <c r="AV64" s="5"/>
    </row>
    <row r="65" spans="38:46" ht="15" customHeight="1">
      <c r="AL65" s="4"/>
      <c r="AO65" s="3"/>
      <c r="AP65" s="3"/>
      <c r="AQ65" s="3"/>
      <c r="AS65" s="4"/>
      <c r="AT65" s="5"/>
    </row>
    <row r="66" spans="38:46" ht="15" customHeight="1">
      <c r="AL66" s="4"/>
      <c r="AO66" s="3"/>
      <c r="AP66" s="3"/>
      <c r="AQ66" s="3"/>
      <c r="AS66" s="4"/>
      <c r="AT66" s="5"/>
    </row>
    <row r="67" spans="38:46" ht="15" customHeight="1">
      <c r="AL67" s="4"/>
      <c r="AO67" s="3"/>
      <c r="AP67" s="3"/>
      <c r="AQ67" s="3"/>
      <c r="AS67" s="4"/>
      <c r="AT67" s="5"/>
    </row>
    <row r="68" spans="38:46" ht="15" customHeight="1">
      <c r="AL68" s="4"/>
      <c r="AO68" s="3"/>
      <c r="AP68" s="3"/>
      <c r="AQ68" s="3"/>
      <c r="AS68" s="4"/>
      <c r="AT68" s="5"/>
    </row>
    <row r="69" spans="38:46" ht="15" customHeight="1">
      <c r="AL69" s="4"/>
      <c r="AO69" s="3"/>
      <c r="AP69" s="3"/>
      <c r="AQ69" s="3"/>
      <c r="AS69" s="4"/>
      <c r="AT69" s="5"/>
    </row>
    <row r="70" spans="42:44" ht="15" customHeight="1">
      <c r="AP70" s="3"/>
      <c r="AQ70" s="3"/>
      <c r="AR70" s="4"/>
    </row>
    <row r="71" spans="42:44" ht="15" customHeight="1">
      <c r="AP71" s="3"/>
      <c r="AQ71" s="3"/>
      <c r="AR71" s="4"/>
    </row>
    <row r="72" spans="39:43" ht="15" customHeight="1">
      <c r="AM72" s="3"/>
      <c r="AN72" s="3"/>
      <c r="AP72" s="3"/>
      <c r="AQ72" s="3"/>
    </row>
    <row r="73" spans="7:48" ht="15" customHeight="1">
      <c r="G73" s="4"/>
      <c r="J73" s="4"/>
      <c r="K73" s="4"/>
      <c r="AG73" s="1"/>
      <c r="AM73" s="3"/>
      <c r="AQ73" s="3"/>
      <c r="AU73" s="4"/>
      <c r="AV73" s="4"/>
    </row>
    <row r="74" spans="33:48" ht="15" customHeight="1">
      <c r="AG74" s="1"/>
      <c r="AM74" s="3"/>
      <c r="AQ74" s="3"/>
      <c r="AU74" s="4"/>
      <c r="AV74" s="4"/>
    </row>
    <row r="75" spans="30:48" ht="15" customHeight="1">
      <c r="AD75" s="7"/>
      <c r="AG75" s="1"/>
      <c r="AM75" s="3"/>
      <c r="AN75" s="3"/>
      <c r="AO75" s="3"/>
      <c r="AP75" s="3"/>
      <c r="AQ75" s="3"/>
      <c r="AV75" s="5"/>
    </row>
    <row r="76" spans="30:48" ht="15" customHeight="1">
      <c r="AD76" s="7"/>
      <c r="AG76" s="1"/>
      <c r="AM76" s="3"/>
      <c r="AN76" s="3"/>
      <c r="AO76" s="3"/>
      <c r="AP76" s="3"/>
      <c r="AQ76" s="3"/>
      <c r="AV76" s="5"/>
    </row>
    <row r="77" spans="30:48" ht="15" customHeight="1">
      <c r="AD77" s="7"/>
      <c r="AG77" s="1"/>
      <c r="AM77" s="3"/>
      <c r="AN77" s="3"/>
      <c r="AO77" s="3"/>
      <c r="AP77" s="3"/>
      <c r="AQ77" s="3"/>
      <c r="AV77" s="5"/>
    </row>
    <row r="78" spans="30:48" ht="15" customHeight="1">
      <c r="AD78" s="7"/>
      <c r="AG78" s="1"/>
      <c r="AM78" s="3"/>
      <c r="AN78" s="3"/>
      <c r="AO78" s="3"/>
      <c r="AP78" s="3"/>
      <c r="AQ78" s="3"/>
      <c r="AV78" s="5"/>
    </row>
    <row r="79" spans="30:48" ht="15" customHeight="1">
      <c r="AD79" s="7"/>
      <c r="AG79" s="1"/>
      <c r="AM79" s="3"/>
      <c r="AN79" s="3"/>
      <c r="AO79" s="3"/>
      <c r="AP79" s="3"/>
      <c r="AQ79" s="3"/>
      <c r="AV79" s="5"/>
    </row>
    <row r="80" spans="30:48" ht="15" customHeight="1">
      <c r="AD80" s="7"/>
      <c r="AG80" s="1"/>
      <c r="AM80" s="3"/>
      <c r="AN80" s="3"/>
      <c r="AO80" s="3"/>
      <c r="AP80" s="3"/>
      <c r="AQ80" s="3"/>
      <c r="AV80" s="5"/>
    </row>
    <row r="81" spans="30:48" ht="15" customHeight="1">
      <c r="AD81" s="7"/>
      <c r="AG81" s="1"/>
      <c r="AM81" s="3"/>
      <c r="AN81" s="3"/>
      <c r="AO81" s="3"/>
      <c r="AP81" s="3"/>
      <c r="AQ81" s="3"/>
      <c r="AV81" s="5"/>
    </row>
    <row r="82" spans="30:48" ht="15" customHeight="1">
      <c r="AD82" s="7"/>
      <c r="AG82" s="1"/>
      <c r="AM82" s="3"/>
      <c r="AN82" s="3"/>
      <c r="AO82" s="3"/>
      <c r="AP82" s="3"/>
      <c r="AQ82" s="3"/>
      <c r="AV82" s="5"/>
    </row>
    <row r="83" spans="30:48" ht="15" customHeight="1">
      <c r="AD83" s="7"/>
      <c r="AG83" s="1"/>
      <c r="AM83" s="3"/>
      <c r="AN83" s="3"/>
      <c r="AO83" s="3"/>
      <c r="AP83" s="3"/>
      <c r="AQ83" s="3"/>
      <c r="AV83" s="5"/>
    </row>
    <row r="84" spans="30:48" ht="15" customHeight="1">
      <c r="AD84" s="7"/>
      <c r="AG84" s="1"/>
      <c r="AM84" s="3"/>
      <c r="AN84" s="3"/>
      <c r="AO84" s="3"/>
      <c r="AP84" s="3"/>
      <c r="AQ84" s="3"/>
      <c r="AV84" s="5"/>
    </row>
    <row r="85" spans="30:48" ht="15" customHeight="1">
      <c r="AD85" s="7"/>
      <c r="AG85" s="1"/>
      <c r="AM85" s="3"/>
      <c r="AN85" s="3"/>
      <c r="AO85" s="3"/>
      <c r="AP85" s="3"/>
      <c r="AQ85" s="3"/>
      <c r="AV85" s="5"/>
    </row>
    <row r="86" spans="33:48" ht="15" customHeight="1">
      <c r="AG86" s="1"/>
      <c r="AM86" s="3"/>
      <c r="AN86" s="3"/>
      <c r="AO86" s="3"/>
      <c r="AP86" s="3"/>
      <c r="AQ86" s="3"/>
      <c r="AV86" s="5"/>
    </row>
    <row r="87" spans="33:48" ht="15" customHeight="1">
      <c r="AG87" s="1"/>
      <c r="AM87" s="3"/>
      <c r="AN87" s="3"/>
      <c r="AO87" s="3"/>
      <c r="AP87" s="3"/>
      <c r="AQ87" s="3"/>
      <c r="AV87" s="5"/>
    </row>
    <row r="88" spans="33:48" ht="15" customHeight="1">
      <c r="AG88" s="1"/>
      <c r="AM88" s="3"/>
      <c r="AN88" s="3"/>
      <c r="AO88" s="3"/>
      <c r="AP88" s="3"/>
      <c r="AQ88" s="3"/>
      <c r="AV88" s="5"/>
    </row>
    <row r="89" spans="33:48" ht="15" customHeight="1">
      <c r="AG89" s="1"/>
      <c r="AM89" s="3"/>
      <c r="AN89" s="3"/>
      <c r="AO89" s="3"/>
      <c r="AP89" s="3"/>
      <c r="AQ89" s="3"/>
      <c r="AV89" s="5"/>
    </row>
    <row r="90" spans="33:48" ht="15" customHeight="1">
      <c r="AG90" s="1"/>
      <c r="AM90" s="3"/>
      <c r="AN90" s="3"/>
      <c r="AO90" s="3"/>
      <c r="AP90" s="3"/>
      <c r="AQ90" s="3"/>
      <c r="AV90" s="5"/>
    </row>
    <row r="91" spans="33:48" ht="15" customHeight="1">
      <c r="AG91" s="1"/>
      <c r="AM91" s="3"/>
      <c r="AN91" s="3"/>
      <c r="AO91" s="3"/>
      <c r="AP91" s="3"/>
      <c r="AQ91" s="3"/>
      <c r="AV91" s="5"/>
    </row>
    <row r="92" spans="33:48" ht="15" customHeight="1">
      <c r="AG92" s="1"/>
      <c r="AM92" s="3"/>
      <c r="AN92" s="3"/>
      <c r="AO92" s="3"/>
      <c r="AP92" s="3"/>
      <c r="AQ92" s="3"/>
      <c r="AV92" s="5"/>
    </row>
    <row r="93" spans="33:48" ht="15" customHeight="1">
      <c r="AG93" s="1"/>
      <c r="AM93" s="3"/>
      <c r="AN93" s="3"/>
      <c r="AO93" s="3"/>
      <c r="AP93" s="3"/>
      <c r="AQ93" s="3"/>
      <c r="AV93" s="5"/>
    </row>
    <row r="94" spans="33:48" ht="15" customHeight="1">
      <c r="AG94" s="1"/>
      <c r="AM94" s="3"/>
      <c r="AN94" s="3"/>
      <c r="AO94" s="3"/>
      <c r="AP94" s="3"/>
      <c r="AQ94" s="3"/>
      <c r="AV94" s="5"/>
    </row>
    <row r="95" spans="33:48" ht="15" customHeight="1">
      <c r="AG95" s="1"/>
      <c r="AM95" s="3"/>
      <c r="AN95" s="3"/>
      <c r="AO95" s="3"/>
      <c r="AP95" s="3"/>
      <c r="AQ95" s="3"/>
      <c r="AV95" s="5"/>
    </row>
    <row r="96" spans="33:48" ht="15" customHeight="1">
      <c r="AG96" s="1"/>
      <c r="AM96" s="3"/>
      <c r="AN96" s="3"/>
      <c r="AO96" s="3"/>
      <c r="AP96" s="3"/>
      <c r="AQ96" s="3"/>
      <c r="AV96" s="5"/>
    </row>
    <row r="97" spans="33:48" ht="15" customHeight="1">
      <c r="AG97" s="1"/>
      <c r="AM97" s="3"/>
      <c r="AN97" s="3"/>
      <c r="AO97" s="3"/>
      <c r="AP97" s="3"/>
      <c r="AQ97" s="3"/>
      <c r="AV97" s="5"/>
    </row>
    <row r="98" spans="33:48" ht="15" customHeight="1">
      <c r="AG98" s="1"/>
      <c r="AM98" s="3"/>
      <c r="AN98" s="3"/>
      <c r="AO98" s="3"/>
      <c r="AP98" s="3"/>
      <c r="AQ98" s="3"/>
      <c r="AV98" s="5"/>
    </row>
    <row r="99" spans="33:48" ht="15" customHeight="1">
      <c r="AG99" s="1"/>
      <c r="AM99" s="3"/>
      <c r="AN99" s="3"/>
      <c r="AO99" s="3"/>
      <c r="AP99" s="3"/>
      <c r="AQ99" s="3"/>
      <c r="AV99" s="5"/>
    </row>
    <row r="100" spans="33:48" ht="15" customHeight="1">
      <c r="AG100" s="1"/>
      <c r="AM100" s="3"/>
      <c r="AN100" s="3"/>
      <c r="AO100" s="3"/>
      <c r="AP100" s="3"/>
      <c r="AQ100" s="3"/>
      <c r="AV100" s="5"/>
    </row>
    <row r="101" spans="33:48" ht="15" customHeight="1">
      <c r="AG101" s="1"/>
      <c r="AM101" s="3"/>
      <c r="AN101" s="3"/>
      <c r="AO101" s="3"/>
      <c r="AP101" s="3"/>
      <c r="AQ101" s="3"/>
      <c r="AV101" s="5"/>
    </row>
    <row r="102" spans="33:48" ht="15" customHeight="1">
      <c r="AG102" s="1"/>
      <c r="AM102" s="3"/>
      <c r="AN102" s="3"/>
      <c r="AO102" s="3"/>
      <c r="AP102" s="3"/>
      <c r="AQ102" s="3"/>
      <c r="AV102" s="5"/>
    </row>
    <row r="103" spans="33:48" ht="15" customHeight="1">
      <c r="AG103" s="1"/>
      <c r="AM103" s="3"/>
      <c r="AN103" s="3"/>
      <c r="AO103" s="3"/>
      <c r="AP103" s="3"/>
      <c r="AQ103" s="3"/>
      <c r="AV103" s="5"/>
    </row>
    <row r="104" spans="33:48" ht="15" customHeight="1">
      <c r="AG104" s="1"/>
      <c r="AM104" s="3"/>
      <c r="AN104" s="3"/>
      <c r="AO104" s="3"/>
      <c r="AP104" s="3"/>
      <c r="AQ104" s="3"/>
      <c r="AV104" s="5"/>
    </row>
    <row r="105" spans="33:48" ht="15" customHeight="1">
      <c r="AG105" s="1"/>
      <c r="AM105" s="3"/>
      <c r="AN105" s="3"/>
      <c r="AO105" s="3"/>
      <c r="AP105" s="3"/>
      <c r="AQ105" s="3"/>
      <c r="AV105" s="5"/>
    </row>
    <row r="106" spans="33:48" ht="15" customHeight="1">
      <c r="AG106" s="1"/>
      <c r="AM106" s="3"/>
      <c r="AN106" s="3"/>
      <c r="AO106" s="3"/>
      <c r="AP106" s="3"/>
      <c r="AQ106" s="3"/>
      <c r="AV106" s="5"/>
    </row>
    <row r="107" spans="33:48" ht="15" customHeight="1">
      <c r="AG107" s="1"/>
      <c r="AM107" s="3"/>
      <c r="AN107" s="3"/>
      <c r="AO107" s="3"/>
      <c r="AP107" s="3"/>
      <c r="AQ107" s="3"/>
      <c r="AV107" s="5"/>
    </row>
    <row r="108" spans="33:48" ht="15" customHeight="1">
      <c r="AG108" s="1"/>
      <c r="AM108" s="3"/>
      <c r="AN108" s="3"/>
      <c r="AO108" s="3"/>
      <c r="AP108" s="3"/>
      <c r="AQ108" s="3"/>
      <c r="AV108" s="5"/>
    </row>
    <row r="109" spans="33:48" ht="15" customHeight="1">
      <c r="AG109" s="1"/>
      <c r="AM109" s="3"/>
      <c r="AN109" s="3"/>
      <c r="AO109" s="3"/>
      <c r="AP109" s="3"/>
      <c r="AQ109" s="3"/>
      <c r="AV109" s="5"/>
    </row>
    <row r="110" spans="33:48" ht="15" customHeight="1">
      <c r="AG110" s="1"/>
      <c r="AM110" s="3"/>
      <c r="AN110" s="3"/>
      <c r="AO110" s="3"/>
      <c r="AP110" s="3"/>
      <c r="AQ110" s="3"/>
      <c r="AV110" s="5"/>
    </row>
    <row r="111" spans="33:48" ht="15" customHeight="1">
      <c r="AG111" s="1"/>
      <c r="AM111" s="3"/>
      <c r="AN111" s="3"/>
      <c r="AO111" s="3"/>
      <c r="AP111" s="3"/>
      <c r="AQ111" s="3"/>
      <c r="AV111" s="5"/>
    </row>
    <row r="112" spans="33:48" ht="15" customHeight="1">
      <c r="AG112" s="1"/>
      <c r="AM112" s="3"/>
      <c r="AN112" s="3"/>
      <c r="AO112" s="3"/>
      <c r="AP112" s="3"/>
      <c r="AQ112" s="3"/>
      <c r="AV112" s="5"/>
    </row>
    <row r="113" spans="33:48" ht="15" customHeight="1">
      <c r="AG113" s="1"/>
      <c r="AM113" s="3"/>
      <c r="AN113" s="3"/>
      <c r="AO113" s="3"/>
      <c r="AP113" s="3"/>
      <c r="AQ113" s="3"/>
      <c r="AV113" s="5"/>
    </row>
    <row r="114" spans="33:48" ht="15" customHeight="1">
      <c r="AG114" s="1"/>
      <c r="AM114" s="3"/>
      <c r="AN114" s="3"/>
      <c r="AO114" s="3"/>
      <c r="AP114" s="3"/>
      <c r="AQ114" s="3"/>
      <c r="AV114" s="5"/>
    </row>
    <row r="115" spans="33:48" ht="15" customHeight="1">
      <c r="AG115" s="1"/>
      <c r="AM115" s="3"/>
      <c r="AN115" s="3"/>
      <c r="AO115" s="3"/>
      <c r="AP115" s="3"/>
      <c r="AQ115" s="3"/>
      <c r="AV115" s="5"/>
    </row>
    <row r="116" spans="33:48" ht="15" customHeight="1">
      <c r="AG116" s="1"/>
      <c r="AM116" s="3"/>
      <c r="AN116" s="3"/>
      <c r="AO116" s="3"/>
      <c r="AP116" s="3"/>
      <c r="AQ116" s="3"/>
      <c r="AV116" s="5"/>
    </row>
    <row r="117" spans="33:48" ht="15" customHeight="1">
      <c r="AG117" s="1"/>
      <c r="AM117" s="3"/>
      <c r="AN117" s="3"/>
      <c r="AO117" s="3"/>
      <c r="AP117" s="3"/>
      <c r="AQ117" s="3"/>
      <c r="AV117" s="5"/>
    </row>
    <row r="118" spans="33:48" ht="15" customHeight="1">
      <c r="AG118" s="1"/>
      <c r="AM118" s="3"/>
      <c r="AN118" s="3"/>
      <c r="AO118" s="3"/>
      <c r="AP118" s="3"/>
      <c r="AQ118" s="3"/>
      <c r="AV118" s="5"/>
    </row>
    <row r="119" spans="33:48" ht="15" customHeight="1">
      <c r="AG119" s="1"/>
      <c r="AM119" s="3"/>
      <c r="AN119" s="3"/>
      <c r="AO119" s="3"/>
      <c r="AP119" s="3"/>
      <c r="AQ119" s="3"/>
      <c r="AV119" s="5"/>
    </row>
    <row r="120" spans="33:48" ht="15" customHeight="1">
      <c r="AG120" s="1"/>
      <c r="AM120" s="3"/>
      <c r="AN120" s="3"/>
      <c r="AO120" s="3"/>
      <c r="AP120" s="3"/>
      <c r="AQ120" s="3"/>
      <c r="AV120" s="5"/>
    </row>
    <row r="121" spans="33:48" ht="15" customHeight="1">
      <c r="AG121" s="1"/>
      <c r="AM121" s="3"/>
      <c r="AN121" s="3"/>
      <c r="AO121" s="3"/>
      <c r="AP121" s="3"/>
      <c r="AQ121" s="3"/>
      <c r="AV121" s="5"/>
    </row>
    <row r="122" spans="33:48" ht="15" customHeight="1">
      <c r="AG122" s="1"/>
      <c r="AM122" s="3"/>
      <c r="AN122" s="3"/>
      <c r="AO122" s="3"/>
      <c r="AP122" s="3"/>
      <c r="AQ122" s="3"/>
      <c r="AV122" s="5"/>
    </row>
    <row r="123" spans="33:48" ht="15" customHeight="1">
      <c r="AG123" s="1"/>
      <c r="AM123" s="3"/>
      <c r="AN123" s="3"/>
      <c r="AO123" s="3"/>
      <c r="AP123" s="3"/>
      <c r="AQ123" s="3"/>
      <c r="AV123" s="5"/>
    </row>
    <row r="124" spans="33:48" ht="15" customHeight="1">
      <c r="AG124" s="1"/>
      <c r="AM124" s="3"/>
      <c r="AN124" s="3"/>
      <c r="AO124" s="3"/>
      <c r="AP124" s="3"/>
      <c r="AQ124" s="3"/>
      <c r="AV124" s="5"/>
    </row>
    <row r="125" spans="33:48" ht="15" customHeight="1">
      <c r="AG125" s="1"/>
      <c r="AM125" s="3"/>
      <c r="AN125" s="3"/>
      <c r="AO125" s="3"/>
      <c r="AP125" s="3"/>
      <c r="AQ125" s="3"/>
      <c r="AV125" s="5"/>
    </row>
    <row r="126" spans="33:48" ht="15" customHeight="1">
      <c r="AG126" s="1"/>
      <c r="AM126" s="3"/>
      <c r="AN126" s="3"/>
      <c r="AO126" s="3"/>
      <c r="AP126" s="3"/>
      <c r="AQ126" s="3"/>
      <c r="AV126" s="5"/>
    </row>
    <row r="127" spans="33:48" ht="15" customHeight="1">
      <c r="AG127" s="1"/>
      <c r="AM127" s="3"/>
      <c r="AN127" s="3"/>
      <c r="AO127" s="3"/>
      <c r="AP127" s="3"/>
      <c r="AQ127" s="3"/>
      <c r="AV127" s="5"/>
    </row>
    <row r="128" spans="33:48" ht="15" customHeight="1">
      <c r="AG128" s="1"/>
      <c r="AM128" s="3"/>
      <c r="AN128" s="3"/>
      <c r="AO128" s="3"/>
      <c r="AP128" s="3"/>
      <c r="AQ128" s="3"/>
      <c r="AV128" s="5"/>
    </row>
    <row r="129" spans="33:48" ht="15" customHeight="1">
      <c r="AG129" s="1"/>
      <c r="AM129" s="3"/>
      <c r="AN129" s="3"/>
      <c r="AO129" s="3"/>
      <c r="AP129" s="3"/>
      <c r="AQ129" s="3"/>
      <c r="AV129" s="5"/>
    </row>
    <row r="130" spans="33:48" ht="15" customHeight="1">
      <c r="AG130" s="1"/>
      <c r="AM130" s="3"/>
      <c r="AN130" s="3"/>
      <c r="AO130" s="3"/>
      <c r="AP130" s="3"/>
      <c r="AQ130" s="3"/>
      <c r="AV130" s="5"/>
    </row>
    <row r="131" spans="33:48" ht="15" customHeight="1">
      <c r="AG131" s="1"/>
      <c r="AM131" s="3"/>
      <c r="AN131" s="3"/>
      <c r="AO131" s="3"/>
      <c r="AP131" s="3"/>
      <c r="AQ131" s="3"/>
      <c r="AV131" s="5"/>
    </row>
    <row r="132" spans="33:48" ht="15" customHeight="1">
      <c r="AG132" s="1"/>
      <c r="AM132" s="3"/>
      <c r="AN132" s="3"/>
      <c r="AO132" s="3"/>
      <c r="AP132" s="3"/>
      <c r="AQ132" s="3"/>
      <c r="AV132" s="5"/>
    </row>
    <row r="133" spans="42:44" ht="15" customHeight="1">
      <c r="AP133" s="3"/>
      <c r="AQ133" s="3"/>
      <c r="AR133" s="4"/>
    </row>
    <row r="134" spans="42:44" ht="15" customHeight="1">
      <c r="AP134" s="3"/>
      <c r="AQ134" s="3"/>
      <c r="AR134" s="4"/>
    </row>
    <row r="135" spans="42:44" ht="15" customHeight="1">
      <c r="AP135" s="3"/>
      <c r="AQ135" s="3"/>
      <c r="AR135" s="4"/>
    </row>
    <row r="136" spans="42:44" ht="15" customHeight="1">
      <c r="AP136" s="3"/>
      <c r="AQ136" s="3"/>
      <c r="AR136" s="4"/>
    </row>
    <row r="137" spans="7:43" ht="15" customHeight="1">
      <c r="G137" s="4"/>
      <c r="J137" s="4"/>
      <c r="K137" s="4"/>
      <c r="AM137" s="3"/>
      <c r="AQ137" s="3"/>
    </row>
    <row r="138" spans="6:48" ht="15" customHeight="1">
      <c r="F138" s="4"/>
      <c r="G138" s="4"/>
      <c r="AM138" s="3"/>
      <c r="AQ138" s="3"/>
      <c r="AU138" s="4"/>
      <c r="AV138" s="4"/>
    </row>
    <row r="139" spans="6:44" ht="15" customHeight="1">
      <c r="F139" s="4"/>
      <c r="G139" s="4"/>
      <c r="AP139" s="3"/>
      <c r="AQ139" s="3"/>
      <c r="AR139" s="4"/>
    </row>
    <row r="140" spans="6:44" ht="15" customHeight="1">
      <c r="F140" s="4"/>
      <c r="G140" s="4"/>
      <c r="AP140" s="3"/>
      <c r="AQ140" s="3"/>
      <c r="AR140" s="4"/>
    </row>
    <row r="141" spans="6:44" ht="15" customHeight="1">
      <c r="F141" s="4"/>
      <c r="G141" s="4"/>
      <c r="AP141" s="3"/>
      <c r="AQ141" s="3"/>
      <c r="AR141" s="4"/>
    </row>
    <row r="142" spans="6:44" ht="15" customHeight="1">
      <c r="F142" s="4"/>
      <c r="G142" s="4"/>
      <c r="AP142" s="3"/>
      <c r="AQ142" s="3"/>
      <c r="AR142" s="4"/>
    </row>
    <row r="143" spans="6:42" ht="15" customHeight="1">
      <c r="F143" s="4"/>
      <c r="G143" s="4"/>
      <c r="AP143" s="3"/>
    </row>
    <row r="144" spans="6:42" ht="15" customHeight="1">
      <c r="F144" s="4"/>
      <c r="G144" s="4"/>
      <c r="AP144" s="3"/>
    </row>
    <row r="145" spans="6:42" ht="15" customHeight="1">
      <c r="F145" s="4"/>
      <c r="G145" s="4"/>
      <c r="AP145" s="3"/>
    </row>
    <row r="146" spans="6:42" ht="15" customHeight="1">
      <c r="F146" s="4"/>
      <c r="G146" s="4"/>
      <c r="AP146" s="3"/>
    </row>
    <row r="147" spans="6:42" ht="15" customHeight="1">
      <c r="F147" s="4"/>
      <c r="G147" s="4"/>
      <c r="AP147" s="3"/>
    </row>
    <row r="148" spans="6:42" ht="15" customHeight="1">
      <c r="F148" s="4"/>
      <c r="G148" s="4"/>
      <c r="AP148" s="3"/>
    </row>
    <row r="149" spans="6:42" ht="15" customHeight="1">
      <c r="F149" s="4"/>
      <c r="G149" s="4"/>
      <c r="AP149" s="3"/>
    </row>
    <row r="150" spans="6:42" ht="15" customHeight="1">
      <c r="F150" s="4"/>
      <c r="G150" s="4"/>
      <c r="AP150" s="3"/>
    </row>
    <row r="151" spans="6:42" ht="15" customHeight="1">
      <c r="F151" s="4"/>
      <c r="G151" s="4"/>
      <c r="AP151" s="3"/>
    </row>
    <row r="152" spans="6:42" ht="15" customHeight="1">
      <c r="F152" s="4"/>
      <c r="G152" s="4"/>
      <c r="AP152" s="3"/>
    </row>
    <row r="153" spans="6:42" ht="15" customHeight="1">
      <c r="F153" s="4"/>
      <c r="G153" s="4"/>
      <c r="AP153" s="3"/>
    </row>
    <row r="154" spans="6:7" ht="15" customHeight="1">
      <c r="F154" s="4"/>
      <c r="G154" s="4"/>
    </row>
    <row r="155" spans="6:7" ht="15" customHeight="1">
      <c r="F155" s="4"/>
      <c r="G155" s="4"/>
    </row>
    <row r="156" spans="6:7" ht="15" customHeight="1">
      <c r="F156" s="4"/>
      <c r="G156" s="4"/>
    </row>
    <row r="157" spans="6:7" ht="15" customHeight="1">
      <c r="F157" s="4"/>
      <c r="G157" s="4"/>
    </row>
    <row r="158" spans="6:7" ht="15" customHeight="1">
      <c r="F158" s="4"/>
      <c r="G158" s="4"/>
    </row>
    <row r="159" spans="6:7" ht="15" customHeight="1">
      <c r="F159" s="4"/>
      <c r="G159" s="4"/>
    </row>
    <row r="160" spans="6:7" ht="15" customHeight="1">
      <c r="F160" s="4"/>
      <c r="G160" s="4"/>
    </row>
    <row r="161" spans="6:7" ht="15" customHeight="1">
      <c r="F161" s="4"/>
      <c r="G161" s="4"/>
    </row>
    <row r="162" spans="6:7" ht="15" customHeight="1">
      <c r="F162" s="4"/>
      <c r="G162" s="4"/>
    </row>
    <row r="163" spans="6:7" ht="15" customHeight="1">
      <c r="F163" s="4"/>
      <c r="G163" s="4"/>
    </row>
    <row r="164" spans="6:7" ht="15" customHeight="1">
      <c r="F164" s="4"/>
      <c r="G164" s="4"/>
    </row>
    <row r="165" spans="6:7" ht="15" customHeight="1">
      <c r="F165" s="4"/>
      <c r="G165" s="4"/>
    </row>
    <row r="166" spans="6:7" ht="15" customHeight="1">
      <c r="F166" s="4"/>
      <c r="G166" s="4"/>
    </row>
    <row r="167" spans="6:7" ht="15" customHeight="1">
      <c r="F167" s="4"/>
      <c r="G167" s="4"/>
    </row>
    <row r="168" spans="6:7" ht="15" customHeight="1">
      <c r="F168" s="4"/>
      <c r="G168" s="4"/>
    </row>
    <row r="169" spans="6:7" ht="15" customHeight="1">
      <c r="F169" s="4"/>
      <c r="G169" s="4"/>
    </row>
    <row r="170" spans="6:7" ht="15" customHeight="1">
      <c r="F170" s="4"/>
      <c r="G170" s="4"/>
    </row>
    <row r="171" spans="6:7" ht="15" customHeight="1">
      <c r="F171" s="4"/>
      <c r="G171" s="4"/>
    </row>
    <row r="172" spans="6:7" ht="15" customHeight="1">
      <c r="F172" s="4"/>
      <c r="G172" s="4"/>
    </row>
    <row r="173" spans="6:7" ht="15" customHeight="1">
      <c r="F173" s="4"/>
      <c r="G173" s="4"/>
    </row>
    <row r="174" spans="6:7" ht="15" customHeight="1">
      <c r="F174" s="4"/>
      <c r="G174" s="4"/>
    </row>
    <row r="175" spans="6:7" ht="15" customHeight="1">
      <c r="F175" s="4"/>
      <c r="G175" s="4"/>
    </row>
    <row r="176" spans="6:7" ht="15" customHeight="1">
      <c r="F176" s="4"/>
      <c r="G176" s="4"/>
    </row>
    <row r="177" spans="6:7" ht="15" customHeight="1">
      <c r="F177" s="4"/>
      <c r="G177" s="4"/>
    </row>
    <row r="178" spans="6:7" ht="15" customHeight="1">
      <c r="F178" s="4"/>
      <c r="G178" s="4"/>
    </row>
    <row r="179" spans="6:7" ht="15" customHeight="1">
      <c r="F179" s="4"/>
      <c r="G179" s="4"/>
    </row>
    <row r="180" spans="6:7" ht="15" customHeight="1">
      <c r="F180" s="4"/>
      <c r="G180" s="4"/>
    </row>
    <row r="181" spans="6:7" ht="15" customHeight="1">
      <c r="F181" s="4"/>
      <c r="G181" s="4"/>
    </row>
    <row r="182" spans="6:7" ht="15" customHeight="1">
      <c r="F182" s="4"/>
      <c r="G182" s="4"/>
    </row>
    <row r="183" spans="6:7" ht="15" customHeight="1">
      <c r="F183" s="4"/>
      <c r="G183" s="4"/>
    </row>
    <row r="184" spans="6:7" ht="15" customHeight="1">
      <c r="F184" s="4"/>
      <c r="G184" s="4"/>
    </row>
    <row r="185" spans="6:7" ht="15" customHeight="1">
      <c r="F185" s="4"/>
      <c r="G185" s="4"/>
    </row>
    <row r="186" spans="6:7" ht="15" customHeight="1">
      <c r="F186" s="4"/>
      <c r="G186" s="4"/>
    </row>
    <row r="187" spans="6:7" ht="15" customHeight="1">
      <c r="F187" s="4"/>
      <c r="G187" s="4"/>
    </row>
    <row r="188" spans="6:7" ht="15" customHeight="1">
      <c r="F188" s="4"/>
      <c r="G188" s="4"/>
    </row>
    <row r="189" spans="6:7" ht="15" customHeight="1">
      <c r="F189" s="4"/>
      <c r="G189" s="4"/>
    </row>
    <row r="190" spans="6:7" ht="15" customHeight="1">
      <c r="F190" s="4"/>
      <c r="G190" s="4"/>
    </row>
    <row r="191" spans="6:7" ht="15" customHeight="1">
      <c r="F191" s="4"/>
      <c r="G191" s="4"/>
    </row>
    <row r="192" spans="6:7" ht="15" customHeight="1">
      <c r="F192" s="4"/>
      <c r="G192" s="4"/>
    </row>
    <row r="193" spans="6:7" ht="15" customHeight="1">
      <c r="F193" s="4"/>
      <c r="G193" s="4"/>
    </row>
    <row r="194" spans="6:7" ht="15" customHeight="1">
      <c r="F194" s="4"/>
      <c r="G194" s="4"/>
    </row>
    <row r="195" spans="6:7" ht="15" customHeight="1">
      <c r="F195" s="4"/>
      <c r="G195" s="4"/>
    </row>
    <row r="196" spans="6:7" ht="15" customHeight="1">
      <c r="F196" s="4"/>
      <c r="G196" s="4"/>
    </row>
    <row r="197" spans="6:7" ht="15" customHeight="1">
      <c r="F197" s="4"/>
      <c r="G197" s="4"/>
    </row>
    <row r="198" spans="6:7" ht="15" customHeight="1">
      <c r="F198" s="4"/>
      <c r="G198" s="4"/>
    </row>
    <row r="199" spans="6:7" ht="15" customHeight="1">
      <c r="F199" s="4"/>
      <c r="G199" s="4"/>
    </row>
    <row r="200" spans="6:7" ht="15" customHeight="1">
      <c r="F200" s="4"/>
      <c r="G200" s="4"/>
    </row>
    <row r="201" spans="6:7" ht="15" customHeight="1">
      <c r="F201" s="4"/>
      <c r="G201" s="4"/>
    </row>
    <row r="202" spans="6:7" ht="15" customHeight="1">
      <c r="F202" s="4"/>
      <c r="G202" s="4"/>
    </row>
    <row r="203" spans="6:7" ht="15" customHeight="1">
      <c r="F203" s="4"/>
      <c r="G203" s="4"/>
    </row>
    <row r="204" spans="6:7" ht="15" customHeight="1">
      <c r="F204" s="4"/>
      <c r="G204" s="4"/>
    </row>
    <row r="205" spans="6:7" ht="15" customHeight="1">
      <c r="F205" s="4"/>
      <c r="G205" s="4"/>
    </row>
    <row r="206" spans="6:7" ht="15" customHeight="1">
      <c r="F206" s="4"/>
      <c r="G206" s="4"/>
    </row>
    <row r="207" spans="6:7" ht="15" customHeight="1">
      <c r="F207" s="4"/>
      <c r="G207" s="4"/>
    </row>
    <row r="208" spans="6:7" ht="15" customHeight="1">
      <c r="F208" s="4"/>
      <c r="G208" s="4"/>
    </row>
    <row r="209" spans="6:7" ht="15" customHeight="1">
      <c r="F209" s="4"/>
      <c r="G209" s="4"/>
    </row>
    <row r="210" spans="6:7" ht="15" customHeight="1">
      <c r="F210" s="4"/>
      <c r="G210" s="4"/>
    </row>
    <row r="211" spans="6:7" ht="15" customHeight="1">
      <c r="F211" s="4"/>
      <c r="G211" s="4"/>
    </row>
    <row r="212" spans="6:7" ht="15" customHeight="1">
      <c r="F212" s="4"/>
      <c r="G212" s="4"/>
    </row>
    <row r="213" spans="6:7" ht="15" customHeight="1">
      <c r="F213" s="4"/>
      <c r="G213" s="4"/>
    </row>
    <row r="214" spans="6:7" ht="15" customHeight="1">
      <c r="F214" s="4"/>
      <c r="G214" s="4"/>
    </row>
    <row r="215" spans="6:7" ht="15" customHeight="1">
      <c r="F215" s="4"/>
      <c r="G215" s="4"/>
    </row>
    <row r="216" spans="6:7" ht="15" customHeight="1">
      <c r="F216" s="4"/>
      <c r="G216" s="4"/>
    </row>
    <row r="217" spans="6:7" ht="15" customHeight="1">
      <c r="F217" s="4"/>
      <c r="G217" s="4"/>
    </row>
    <row r="218" spans="6:7" ht="15" customHeight="1">
      <c r="F218" s="4"/>
      <c r="G218" s="4"/>
    </row>
    <row r="219" spans="6:7" ht="15" customHeight="1">
      <c r="F219" s="4"/>
      <c r="G219" s="4"/>
    </row>
    <row r="220" spans="6:7" ht="15" customHeight="1">
      <c r="F220" s="4"/>
      <c r="G220" s="4"/>
    </row>
    <row r="221" spans="6:7" ht="15" customHeight="1">
      <c r="F221" s="4"/>
      <c r="G221" s="4"/>
    </row>
    <row r="222" spans="6:7" ht="15" customHeight="1">
      <c r="F222" s="4"/>
      <c r="G222" s="4"/>
    </row>
    <row r="223" spans="6:7" ht="15" customHeight="1">
      <c r="F223" s="4"/>
      <c r="G223" s="4"/>
    </row>
    <row r="224" spans="6:7" ht="15" customHeight="1">
      <c r="F224" s="4"/>
      <c r="G224" s="4"/>
    </row>
    <row r="225" spans="6:7" ht="15" customHeight="1">
      <c r="F225" s="4"/>
      <c r="G225" s="4"/>
    </row>
    <row r="226" spans="6:7" ht="15" customHeight="1">
      <c r="F226" s="4"/>
      <c r="G226" s="4"/>
    </row>
    <row r="227" spans="6:7" ht="15" customHeight="1">
      <c r="F227" s="4"/>
      <c r="G227" s="4"/>
    </row>
    <row r="228" spans="6:7" ht="15" customHeight="1">
      <c r="F228" s="4"/>
      <c r="G228" s="4"/>
    </row>
    <row r="229" spans="6:7" ht="15" customHeight="1">
      <c r="F229" s="4"/>
      <c r="G229" s="4"/>
    </row>
    <row r="230" spans="6:7" ht="15" customHeight="1">
      <c r="F230" s="4"/>
      <c r="G230" s="4"/>
    </row>
    <row r="231" spans="6:7" ht="15" customHeight="1">
      <c r="F231" s="4"/>
      <c r="G231" s="4"/>
    </row>
    <row r="232" spans="6:7" ht="15" customHeight="1">
      <c r="F232" s="4"/>
      <c r="G232" s="4"/>
    </row>
    <row r="233" spans="6:7" ht="15" customHeight="1">
      <c r="F233" s="4"/>
      <c r="G233" s="4"/>
    </row>
    <row r="234" spans="6:7" ht="15" customHeight="1">
      <c r="F234" s="4"/>
      <c r="G234" s="4"/>
    </row>
    <row r="235" spans="6:7" ht="15" customHeight="1">
      <c r="F235" s="4"/>
      <c r="G235" s="4"/>
    </row>
    <row r="236" spans="6:7" ht="15" customHeight="1">
      <c r="F236" s="4"/>
      <c r="G236" s="4"/>
    </row>
    <row r="237" spans="6:7" ht="15" customHeight="1">
      <c r="F237" s="4"/>
      <c r="G237" s="4"/>
    </row>
    <row r="238" spans="6:7" ht="15" customHeight="1">
      <c r="F238" s="4"/>
      <c r="G238" s="4"/>
    </row>
    <row r="239" spans="6:7" ht="15" customHeight="1">
      <c r="F239" s="4"/>
      <c r="G239" s="4"/>
    </row>
    <row r="240" spans="6:7" ht="15" customHeight="1">
      <c r="F240" s="4"/>
      <c r="G240" s="4"/>
    </row>
    <row r="241" spans="6:7" ht="15" customHeight="1">
      <c r="F241" s="4"/>
      <c r="G241" s="4"/>
    </row>
    <row r="242" spans="6:7" ht="15" customHeight="1">
      <c r="F242" s="4"/>
      <c r="G242" s="4"/>
    </row>
    <row r="243" spans="6:7" ht="15" customHeight="1">
      <c r="F243" s="4"/>
      <c r="G243" s="4"/>
    </row>
    <row r="244" spans="6:7" ht="15" customHeight="1">
      <c r="F244" s="4"/>
      <c r="G244" s="4"/>
    </row>
    <row r="245" spans="6:7" ht="15" customHeight="1">
      <c r="F245" s="4"/>
      <c r="G245" s="4"/>
    </row>
    <row r="246" spans="6:7" ht="15" customHeight="1">
      <c r="F246" s="4"/>
      <c r="G246" s="4"/>
    </row>
    <row r="247" spans="6:7" ht="15" customHeight="1">
      <c r="F247" s="4"/>
      <c r="G247" s="4"/>
    </row>
  </sheetData>
  <printOptions gridLines="1"/>
  <pageMargins left="0.23" right="0.33" top="0.25" bottom="0.25" header="0.25" footer="0.25"/>
  <pageSetup horizontalDpi="300" verticalDpi="300" orientation="landscape" r:id="rId2"/>
  <rowBreaks count="1" manualBreakCount="1">
    <brk id="129" max="6553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8">
      <selection activeCell="B20" sqref="B20"/>
    </sheetView>
  </sheetViews>
  <sheetFormatPr defaultColWidth="9.33203125" defaultRowHeight="12.75"/>
  <cols>
    <col min="1" max="1" width="14" style="0" customWidth="1"/>
    <col min="2" max="2" width="18.16015625" style="0" customWidth="1"/>
  </cols>
  <sheetData>
    <row r="1" spans="1:2" ht="12.75">
      <c r="A1" s="73" t="s">
        <v>63</v>
      </c>
      <c r="B1" s="74" t="s">
        <v>47</v>
      </c>
    </row>
    <row r="2" spans="1:2" ht="12.75">
      <c r="A2" s="73" t="s">
        <v>64</v>
      </c>
      <c r="B2" s="75">
        <v>38815</v>
      </c>
    </row>
    <row r="3" spans="1:2" ht="12.75">
      <c r="A3" s="73" t="s">
        <v>65</v>
      </c>
      <c r="B3" s="74" t="s">
        <v>62</v>
      </c>
    </row>
    <row r="4" ht="12.75">
      <c r="A4" s="73"/>
    </row>
    <row r="5" spans="1:3" ht="29.25" customHeight="1">
      <c r="A5" s="128" t="s">
        <v>66</v>
      </c>
      <c r="B5" s="128"/>
      <c r="C5" s="74">
        <v>9.4</v>
      </c>
    </row>
    <row r="6" spans="1:3" ht="25.5" customHeight="1">
      <c r="A6" s="128" t="s">
        <v>67</v>
      </c>
      <c r="B6" s="128"/>
      <c r="C6" s="74">
        <v>40</v>
      </c>
    </row>
    <row r="7" spans="1:3" ht="25.5" customHeight="1">
      <c r="A7" s="128" t="s">
        <v>69</v>
      </c>
      <c r="B7" s="128"/>
      <c r="C7" s="74" t="s">
        <v>68</v>
      </c>
    </row>
    <row r="9" spans="1:3" ht="49.5" customHeight="1">
      <c r="A9" s="86" t="s">
        <v>70</v>
      </c>
      <c r="B9" s="86" t="s">
        <v>1</v>
      </c>
      <c r="C9" s="86" t="s">
        <v>83</v>
      </c>
    </row>
    <row r="10" spans="1:3" ht="12.75">
      <c r="A10">
        <v>4</v>
      </c>
      <c r="B10">
        <v>0.29</v>
      </c>
      <c r="C10" s="95">
        <f>LN(A10)</f>
        <v>1.3862943611198906</v>
      </c>
    </row>
    <row r="11" spans="1:3" ht="12.75">
      <c r="A11">
        <v>8</v>
      </c>
      <c r="B11">
        <v>0.47</v>
      </c>
      <c r="C11" s="95">
        <f aca="true" t="shared" si="0" ref="C11:C18">LN(A11)</f>
        <v>2.0794415416798357</v>
      </c>
    </row>
    <row r="12" spans="1:3" ht="12.75">
      <c r="A12">
        <v>12</v>
      </c>
      <c r="B12">
        <v>0.61</v>
      </c>
      <c r="C12" s="95">
        <f t="shared" si="0"/>
        <v>2.4849066497880004</v>
      </c>
    </row>
    <row r="13" spans="1:3" ht="12.75">
      <c r="A13">
        <v>16</v>
      </c>
      <c r="B13">
        <v>0.66</v>
      </c>
      <c r="C13" s="95">
        <f t="shared" si="0"/>
        <v>2.772588722239781</v>
      </c>
    </row>
    <row r="14" spans="1:3" ht="12.75">
      <c r="A14">
        <v>20</v>
      </c>
      <c r="B14">
        <v>0.71</v>
      </c>
      <c r="C14" s="95">
        <f t="shared" si="0"/>
        <v>2.995732273553991</v>
      </c>
    </row>
    <row r="15" spans="1:3" ht="12.75">
      <c r="A15">
        <v>24</v>
      </c>
      <c r="B15">
        <v>0.69</v>
      </c>
      <c r="C15" s="95">
        <f t="shared" si="0"/>
        <v>3.1780538303479458</v>
      </c>
    </row>
    <row r="16" spans="1:3" ht="12.75">
      <c r="A16">
        <v>28</v>
      </c>
      <c r="B16">
        <v>0.6</v>
      </c>
      <c r="C16" s="95">
        <f t="shared" si="0"/>
        <v>3.332204510175204</v>
      </c>
    </row>
    <row r="17" spans="1:3" ht="12.75">
      <c r="A17">
        <v>32</v>
      </c>
      <c r="B17">
        <v>0.72</v>
      </c>
      <c r="C17" s="95">
        <f t="shared" si="0"/>
        <v>3.4657359027997265</v>
      </c>
    </row>
    <row r="18" spans="1:3" ht="12.75">
      <c r="A18">
        <v>36</v>
      </c>
      <c r="B18">
        <v>0.68</v>
      </c>
      <c r="C18" s="95">
        <f t="shared" si="0"/>
        <v>3.58351893845611</v>
      </c>
    </row>
    <row r="20" spans="1:2" ht="26.25" customHeight="1">
      <c r="A20" s="100" t="s">
        <v>84</v>
      </c>
      <c r="B20" s="102">
        <f>0.4/4.6</f>
        <v>0.08695652173913045</v>
      </c>
    </row>
    <row r="21" spans="1:2" ht="27" customHeight="1">
      <c r="A21" s="101" t="s">
        <v>85</v>
      </c>
      <c r="B21" s="102">
        <f>1000*B20^2</f>
        <v>7.561436672967866</v>
      </c>
    </row>
    <row r="22" spans="1:2" ht="27" customHeight="1">
      <c r="A22" s="86" t="s">
        <v>88</v>
      </c>
      <c r="B22" s="103">
        <v>-3.5</v>
      </c>
    </row>
    <row r="23" spans="1:2" ht="15.75">
      <c r="A23" s="86" t="s">
        <v>90</v>
      </c>
      <c r="B23" s="131">
        <v>2</v>
      </c>
    </row>
  </sheetData>
  <mergeCells count="3">
    <mergeCell ref="A5:B5"/>
    <mergeCell ref="A6:B6"/>
    <mergeCell ref="A7:B7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B25" sqref="B25"/>
    </sheetView>
  </sheetViews>
  <sheetFormatPr defaultColWidth="9.33203125" defaultRowHeight="12.75"/>
  <cols>
    <col min="1" max="1" width="13.5" style="0" customWidth="1"/>
    <col min="2" max="2" width="16.33203125" style="0" customWidth="1"/>
  </cols>
  <sheetData>
    <row r="1" spans="1:2" ht="12.75">
      <c r="A1" s="73" t="s">
        <v>63</v>
      </c>
      <c r="B1" s="74" t="s">
        <v>47</v>
      </c>
    </row>
    <row r="2" spans="1:2" ht="12.75">
      <c r="A2" s="73" t="s">
        <v>64</v>
      </c>
      <c r="B2" s="75">
        <v>38815</v>
      </c>
    </row>
    <row r="3" spans="1:2" ht="12.75">
      <c r="A3" s="73" t="s">
        <v>65</v>
      </c>
      <c r="B3" s="74" t="s">
        <v>62</v>
      </c>
    </row>
    <row r="4" ht="12.75">
      <c r="A4" s="73"/>
    </row>
    <row r="5" spans="1:3" ht="31.5" customHeight="1">
      <c r="A5" s="129" t="s">
        <v>66</v>
      </c>
      <c r="B5" s="129"/>
      <c r="C5" s="112">
        <v>5.4</v>
      </c>
    </row>
    <row r="6" spans="1:3" ht="12.75">
      <c r="A6" s="129" t="s">
        <v>67</v>
      </c>
      <c r="B6" s="129"/>
      <c r="C6" s="112">
        <v>48</v>
      </c>
    </row>
    <row r="7" spans="1:3" ht="12.75">
      <c r="A7" s="129" t="s">
        <v>69</v>
      </c>
      <c r="B7" s="129"/>
      <c r="C7" s="112" t="s">
        <v>68</v>
      </c>
    </row>
    <row r="9" spans="1:3" ht="38.25">
      <c r="A9" s="72" t="s">
        <v>70</v>
      </c>
      <c r="B9" s="72" t="s">
        <v>1</v>
      </c>
      <c r="C9" s="99" t="s">
        <v>83</v>
      </c>
    </row>
    <row r="10" spans="1:3" ht="12.75">
      <c r="A10">
        <v>8</v>
      </c>
      <c r="B10">
        <v>0.58</v>
      </c>
      <c r="C10" s="94">
        <f>LN(A10)</f>
        <v>2.0794415416798357</v>
      </c>
    </row>
    <row r="11" spans="1:3" ht="12.75">
      <c r="A11">
        <v>12</v>
      </c>
      <c r="B11">
        <v>0.64</v>
      </c>
      <c r="C11" s="94">
        <f aca="true" t="shared" si="0" ref="C11:C20">LN(A11)</f>
        <v>2.4849066497880004</v>
      </c>
    </row>
    <row r="12" spans="1:3" ht="12.75">
      <c r="A12">
        <v>16</v>
      </c>
      <c r="B12">
        <v>0.62</v>
      </c>
      <c r="C12" s="94">
        <f t="shared" si="0"/>
        <v>2.772588722239781</v>
      </c>
    </row>
    <row r="13" spans="1:3" ht="12.75">
      <c r="A13">
        <v>20</v>
      </c>
      <c r="B13">
        <v>0.7</v>
      </c>
      <c r="C13" s="94">
        <f t="shared" si="0"/>
        <v>2.995732273553991</v>
      </c>
    </row>
    <row r="14" spans="1:3" ht="12.75">
      <c r="A14">
        <v>24</v>
      </c>
      <c r="B14">
        <v>0.7</v>
      </c>
      <c r="C14" s="94">
        <f t="shared" si="0"/>
        <v>3.1780538303479458</v>
      </c>
    </row>
    <row r="15" spans="1:3" ht="12.75">
      <c r="A15">
        <v>28</v>
      </c>
      <c r="B15">
        <v>0.8</v>
      </c>
      <c r="C15" s="94">
        <f t="shared" si="0"/>
        <v>3.332204510175204</v>
      </c>
    </row>
    <row r="16" spans="1:3" ht="12.75">
      <c r="A16">
        <v>32</v>
      </c>
      <c r="B16">
        <v>0.8</v>
      </c>
      <c r="C16" s="94">
        <f t="shared" si="0"/>
        <v>3.4657359027997265</v>
      </c>
    </row>
    <row r="17" spans="1:3" ht="12.75">
      <c r="A17">
        <v>36</v>
      </c>
      <c r="B17">
        <v>0.82</v>
      </c>
      <c r="C17" s="94">
        <f t="shared" si="0"/>
        <v>3.58351893845611</v>
      </c>
    </row>
    <row r="18" spans="1:3" ht="12.75">
      <c r="A18">
        <v>40</v>
      </c>
      <c r="B18">
        <v>0.82</v>
      </c>
      <c r="C18" s="94">
        <f t="shared" si="0"/>
        <v>3.6888794541139363</v>
      </c>
    </row>
    <row r="19" spans="1:3" ht="12.75">
      <c r="A19">
        <v>44</v>
      </c>
      <c r="B19">
        <v>0.79</v>
      </c>
      <c r="C19" s="94">
        <f t="shared" si="0"/>
        <v>3.784189633918261</v>
      </c>
    </row>
    <row r="20" spans="1:3" ht="12.75">
      <c r="A20">
        <v>48</v>
      </c>
      <c r="B20">
        <v>0.83</v>
      </c>
      <c r="C20" s="94">
        <f t="shared" si="0"/>
        <v>3.871201010907891</v>
      </c>
    </row>
    <row r="22" spans="1:2" ht="25.5">
      <c r="A22" s="100" t="s">
        <v>84</v>
      </c>
      <c r="B22" s="102">
        <f>0.4/5.91</f>
        <v>0.0676818950930626</v>
      </c>
    </row>
    <row r="23" spans="1:2" ht="25.5">
      <c r="A23" s="101" t="s">
        <v>85</v>
      </c>
      <c r="B23" s="102">
        <f>1000*B22^2</f>
        <v>4.580838923388332</v>
      </c>
    </row>
    <row r="24" spans="1:2" ht="25.5" customHeight="1">
      <c r="A24" s="86" t="s">
        <v>89</v>
      </c>
      <c r="B24" s="113">
        <v>-1</v>
      </c>
    </row>
    <row r="25" spans="1:2" ht="15.75">
      <c r="A25" s="86" t="s">
        <v>90</v>
      </c>
      <c r="B25" s="130">
        <v>3.5</v>
      </c>
    </row>
  </sheetData>
  <mergeCells count="3">
    <mergeCell ref="A5:B5"/>
    <mergeCell ref="A6:B6"/>
    <mergeCell ref="A7:B7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S502"/>
  <sheetViews>
    <sheetView workbookViewId="0" topLeftCell="A1">
      <selection activeCell="F12" sqref="F12"/>
    </sheetView>
  </sheetViews>
  <sheetFormatPr defaultColWidth="9.33203125" defaultRowHeight="12.75"/>
  <cols>
    <col min="1" max="1" width="26.83203125" style="20" customWidth="1"/>
    <col min="2" max="2" width="20.83203125" style="20" customWidth="1"/>
    <col min="3" max="4" width="9.33203125" style="20" customWidth="1"/>
    <col min="5" max="6" width="14.66015625" style="20" customWidth="1"/>
    <col min="7" max="16384" width="9.33203125" style="20" customWidth="1"/>
  </cols>
  <sheetData>
    <row r="1" ht="13.5" thickBot="1"/>
    <row r="2" spans="1:2" ht="12.75">
      <c r="A2" s="89" t="s">
        <v>3</v>
      </c>
      <c r="B2" s="45" t="s">
        <v>47</v>
      </c>
    </row>
    <row r="3" spans="1:2" ht="12.75">
      <c r="A3" s="89" t="s">
        <v>4</v>
      </c>
      <c r="B3" s="46">
        <v>38815</v>
      </c>
    </row>
    <row r="4" spans="1:2" ht="12.75">
      <c r="A4" s="89" t="s">
        <v>28</v>
      </c>
      <c r="B4" s="47" t="s">
        <v>45</v>
      </c>
    </row>
    <row r="5" spans="1:2" ht="13.5" thickBot="1">
      <c r="A5" s="89" t="s">
        <v>5</v>
      </c>
      <c r="B5" s="48" t="s">
        <v>62</v>
      </c>
    </row>
    <row r="6" ht="12.75">
      <c r="A6" s="21"/>
    </row>
    <row r="7" ht="12.75">
      <c r="A7" s="22" t="s">
        <v>33</v>
      </c>
    </row>
    <row r="8" spans="1:6" ht="12.75">
      <c r="A8" s="32" t="s">
        <v>32</v>
      </c>
      <c r="B8" s="32" t="s">
        <v>35</v>
      </c>
      <c r="C8" s="32" t="s">
        <v>36</v>
      </c>
      <c r="E8" s="96" t="s">
        <v>79</v>
      </c>
      <c r="F8" s="97">
        <f>B34</f>
        <v>6.8</v>
      </c>
    </row>
    <row r="9" spans="1:6" ht="12.75">
      <c r="A9" s="32">
        <v>100</v>
      </c>
      <c r="B9" s="32">
        <f>PERCENTILE(B$18:B$124,$A9/100)</f>
        <v>113</v>
      </c>
      <c r="C9" s="32">
        <f aca="true" t="shared" si="0" ref="C9:C15">PERCENTILE(C$18:C$117,$A9/100)</f>
        <v>-1</v>
      </c>
      <c r="E9" s="96" t="s">
        <v>80</v>
      </c>
      <c r="F9" s="97">
        <f>B70</f>
        <v>27</v>
      </c>
    </row>
    <row r="10" spans="1:6" ht="12.75">
      <c r="A10" s="32">
        <v>90</v>
      </c>
      <c r="B10" s="32">
        <f aca="true" t="shared" si="1" ref="B10:B15">PERCENTILE(B$18:B$124,$A10/100)</f>
        <v>63.50000000000013</v>
      </c>
      <c r="C10" s="32">
        <f t="shared" si="0"/>
        <v>-2.263034405833794</v>
      </c>
      <c r="E10" s="96" t="s">
        <v>81</v>
      </c>
      <c r="F10" s="97">
        <f>B106</f>
        <v>54.5</v>
      </c>
    </row>
    <row r="11" spans="1:6" ht="12.75">
      <c r="A11" s="32">
        <v>84</v>
      </c>
      <c r="B11" s="32">
        <f t="shared" si="1"/>
        <v>54.5</v>
      </c>
      <c r="C11" s="32">
        <f t="shared" si="0"/>
        <v>-2.7655347463629774</v>
      </c>
      <c r="E11" s="96" t="s">
        <v>82</v>
      </c>
      <c r="F11" s="98">
        <f>0.015*F9^(1/6)</f>
        <v>0.025980762113533156</v>
      </c>
    </row>
    <row r="12" spans="1:6" ht="14.25">
      <c r="A12" s="32">
        <v>50</v>
      </c>
      <c r="B12" s="32">
        <f t="shared" si="1"/>
        <v>27</v>
      </c>
      <c r="C12" s="32">
        <f t="shared" si="0"/>
        <v>-4.754887502163469</v>
      </c>
      <c r="E12" s="104" t="s">
        <v>86</v>
      </c>
      <c r="F12" s="20">
        <f>0.1*F10</f>
        <v>5.45</v>
      </c>
    </row>
    <row r="13" spans="1:5" ht="12.75">
      <c r="A13" s="32">
        <v>16</v>
      </c>
      <c r="B13" s="32">
        <f t="shared" si="1"/>
        <v>6.8</v>
      </c>
      <c r="C13" s="32">
        <f t="shared" si="0"/>
        <v>-5.266786540694902</v>
      </c>
      <c r="E13" s="105"/>
    </row>
    <row r="14" spans="1:3" ht="12.75">
      <c r="A14" s="32">
        <v>10</v>
      </c>
      <c r="B14" s="32">
        <f t="shared" si="1"/>
        <v>4.8</v>
      </c>
      <c r="C14" s="32">
        <f t="shared" si="0"/>
        <v>-5.768184324776927</v>
      </c>
    </row>
    <row r="15" spans="1:3" ht="12.75">
      <c r="A15" s="32">
        <v>0</v>
      </c>
      <c r="B15" s="32">
        <f t="shared" si="1"/>
        <v>2</v>
      </c>
      <c r="C15" s="32">
        <f t="shared" si="0"/>
        <v>-6.266786540694902</v>
      </c>
    </row>
    <row r="16" ht="12.75">
      <c r="B16" s="21"/>
    </row>
    <row r="17" spans="1:19" ht="25.5">
      <c r="A17" s="50" t="s">
        <v>46</v>
      </c>
      <c r="B17" s="51" t="s">
        <v>34</v>
      </c>
      <c r="C17" s="51" t="s">
        <v>27</v>
      </c>
      <c r="D17" s="91" t="s">
        <v>78</v>
      </c>
      <c r="E17" s="50" t="s">
        <v>48</v>
      </c>
      <c r="F17" s="64" t="s">
        <v>49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19" ht="12.75">
      <c r="A18" s="19">
        <v>4</v>
      </c>
      <c r="B18" s="20">
        <v>2</v>
      </c>
      <c r="C18" s="30">
        <f>-LOG(B18,2)</f>
        <v>-1</v>
      </c>
      <c r="D18" s="19">
        <v>1</v>
      </c>
      <c r="E18" s="66" t="s">
        <v>50</v>
      </c>
      <c r="F18" s="66">
        <v>9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1:19" ht="12.75">
      <c r="A19" s="19">
        <v>4</v>
      </c>
      <c r="B19" s="20">
        <v>2</v>
      </c>
      <c r="C19" s="30">
        <f aca="true" t="shared" si="2" ref="C19:C26">-LOG(B19,2)</f>
        <v>-1</v>
      </c>
      <c r="D19" s="19">
        <f>D18+1</f>
        <v>2</v>
      </c>
      <c r="E19" s="66" t="s">
        <v>53</v>
      </c>
      <c r="F19" s="66">
        <v>5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19" ht="12.75">
      <c r="A20" s="19">
        <v>4</v>
      </c>
      <c r="B20" s="20">
        <v>2</v>
      </c>
      <c r="C20" s="30">
        <f t="shared" si="2"/>
        <v>-1</v>
      </c>
      <c r="D20" s="19">
        <f aca="true" t="shared" si="3" ref="D20:D83">D19+1</f>
        <v>3</v>
      </c>
      <c r="E20" s="66" t="s">
        <v>52</v>
      </c>
      <c r="F20" s="66">
        <v>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pans="1:19" ht="12.75">
      <c r="A21" s="19">
        <v>4</v>
      </c>
      <c r="B21" s="20">
        <v>2</v>
      </c>
      <c r="C21" s="30">
        <f t="shared" si="2"/>
        <v>-1</v>
      </c>
      <c r="D21" s="19">
        <f t="shared" si="3"/>
        <v>4</v>
      </c>
      <c r="E21" s="67" t="s">
        <v>51</v>
      </c>
      <c r="F21" s="66">
        <v>1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ht="12.75">
      <c r="A22" s="19">
        <v>4</v>
      </c>
      <c r="B22" s="20">
        <v>2</v>
      </c>
      <c r="C22" s="30">
        <f t="shared" si="2"/>
        <v>-1</v>
      </c>
      <c r="D22" s="19">
        <f t="shared" si="3"/>
        <v>5</v>
      </c>
      <c r="E22" s="66" t="s">
        <v>54</v>
      </c>
      <c r="F22" s="66">
        <v>11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12.75">
      <c r="A23" s="19">
        <v>4</v>
      </c>
      <c r="B23" s="20">
        <v>2</v>
      </c>
      <c r="C23" s="30">
        <f t="shared" si="2"/>
        <v>-1</v>
      </c>
      <c r="D23" s="19">
        <f t="shared" si="3"/>
        <v>6</v>
      </c>
      <c r="E23" s="66" t="s">
        <v>55</v>
      </c>
      <c r="F23" s="66">
        <v>14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2.75">
      <c r="A24" s="19">
        <v>4</v>
      </c>
      <c r="B24" s="20">
        <v>2</v>
      </c>
      <c r="C24" s="30">
        <f t="shared" si="2"/>
        <v>-1</v>
      </c>
      <c r="D24" s="19">
        <f t="shared" si="3"/>
        <v>7</v>
      </c>
      <c r="E24" s="66" t="s">
        <v>56</v>
      </c>
      <c r="F24" s="66">
        <v>20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ht="12.75">
      <c r="A25" s="19">
        <v>4</v>
      </c>
      <c r="B25" s="20">
        <v>2</v>
      </c>
      <c r="C25" s="30">
        <f t="shared" si="2"/>
        <v>-1</v>
      </c>
      <c r="D25" s="19">
        <f t="shared" si="3"/>
        <v>8</v>
      </c>
      <c r="E25" s="66" t="s">
        <v>57</v>
      </c>
      <c r="F25" s="66">
        <v>21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 ht="12.75">
      <c r="A26" s="19">
        <v>4</v>
      </c>
      <c r="B26" s="20">
        <v>2</v>
      </c>
      <c r="C26" s="30">
        <f t="shared" si="2"/>
        <v>-1</v>
      </c>
      <c r="D26" s="19">
        <f t="shared" si="3"/>
        <v>9</v>
      </c>
      <c r="E26" s="66" t="s">
        <v>58</v>
      </c>
      <c r="F26" s="66">
        <v>11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</row>
    <row r="27" spans="1:19" ht="12.75">
      <c r="A27" s="49">
        <v>5.6</v>
      </c>
      <c r="B27" s="19">
        <f>AVERAGE(4,5.6)</f>
        <v>4.8</v>
      </c>
      <c r="C27" s="30">
        <f aca="true" t="shared" si="4" ref="C27:C118">-LOG(B27,2)</f>
        <v>-2.263034405833794</v>
      </c>
      <c r="D27" s="19">
        <f t="shared" si="3"/>
        <v>10</v>
      </c>
      <c r="E27" s="66" t="s">
        <v>59</v>
      </c>
      <c r="F27" s="66">
        <v>7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19" ht="12.75">
      <c r="A28" s="49">
        <v>5.6</v>
      </c>
      <c r="B28" s="19">
        <f>AVERAGE(4,5.6)</f>
        <v>4.8</v>
      </c>
      <c r="C28" s="30">
        <f t="shared" si="4"/>
        <v>-2.263034405833794</v>
      </c>
      <c r="D28" s="19">
        <f t="shared" si="3"/>
        <v>11</v>
      </c>
      <c r="E28" s="66" t="s">
        <v>60</v>
      </c>
      <c r="F28" s="66">
        <v>4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1:19" ht="12.75">
      <c r="A29" s="49">
        <v>5.6</v>
      </c>
      <c r="B29" s="19">
        <f>AVERAGE(4,5.6)</f>
        <v>4.8</v>
      </c>
      <c r="C29" s="30">
        <f t="shared" si="4"/>
        <v>-2.263034405833794</v>
      </c>
      <c r="D29" s="19">
        <f t="shared" si="3"/>
        <v>12</v>
      </c>
      <c r="E29" s="65" t="s">
        <v>61</v>
      </c>
      <c r="F29" s="20">
        <f>SUM(F18:F28)</f>
        <v>107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 ht="12.75">
      <c r="A30" s="49">
        <v>5.6</v>
      </c>
      <c r="B30" s="19">
        <f>AVERAGE(4,5.6)</f>
        <v>4.8</v>
      </c>
      <c r="C30" s="30">
        <f t="shared" si="4"/>
        <v>-2.263034405833794</v>
      </c>
      <c r="D30" s="19">
        <f t="shared" si="3"/>
        <v>13</v>
      </c>
      <c r="E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19" ht="12.75">
      <c r="A31" s="49">
        <v>5.6</v>
      </c>
      <c r="B31" s="19">
        <f>AVERAGE(4,5.6)</f>
        <v>4.8</v>
      </c>
      <c r="C31" s="30">
        <f t="shared" si="4"/>
        <v>-2.263034405833794</v>
      </c>
      <c r="D31" s="19">
        <f t="shared" si="3"/>
        <v>14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12.75">
      <c r="A32" s="49">
        <v>8</v>
      </c>
      <c r="B32" s="19">
        <f>AVERAGE(5.6,8)</f>
        <v>6.8</v>
      </c>
      <c r="C32" s="30">
        <f t="shared" si="4"/>
        <v>-2.7655347463629774</v>
      </c>
      <c r="D32" s="19">
        <f t="shared" si="3"/>
        <v>15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19" ht="12.75">
      <c r="A33" s="49">
        <v>8</v>
      </c>
      <c r="B33" s="49">
        <f>AVERAGE(5.6,8)</f>
        <v>6.8</v>
      </c>
      <c r="C33" s="30">
        <f t="shared" si="4"/>
        <v>-2.7655347463629774</v>
      </c>
      <c r="D33" s="49">
        <f t="shared" si="3"/>
        <v>16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19" ht="12.75">
      <c r="A34" s="92">
        <v>8</v>
      </c>
      <c r="B34" s="92">
        <f>AVERAGE(5.6,8)</f>
        <v>6.8</v>
      </c>
      <c r="C34" s="93">
        <f t="shared" si="4"/>
        <v>-2.7655347463629774</v>
      </c>
      <c r="D34" s="92">
        <f t="shared" si="3"/>
        <v>17</v>
      </c>
      <c r="E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 ht="12.75">
      <c r="A35" s="49">
        <v>8</v>
      </c>
      <c r="B35" s="19">
        <f>AVERAGE(5.6,8)</f>
        <v>6.8</v>
      </c>
      <c r="C35" s="30">
        <f t="shared" si="4"/>
        <v>-2.7655347463629774</v>
      </c>
      <c r="D35" s="19">
        <f t="shared" si="3"/>
        <v>18</v>
      </c>
      <c r="E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19" ht="12.75">
      <c r="A36" s="49">
        <v>11</v>
      </c>
      <c r="B36" s="19">
        <f>AVERAGE(8,11)</f>
        <v>9.5</v>
      </c>
      <c r="C36" s="30">
        <f t="shared" si="4"/>
        <v>-3.2479275134435857</v>
      </c>
      <c r="D36" s="19">
        <f t="shared" si="3"/>
        <v>19</v>
      </c>
      <c r="E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1:19" ht="12.75">
      <c r="A37" s="49">
        <v>16</v>
      </c>
      <c r="B37" s="19">
        <v>13.5</v>
      </c>
      <c r="C37" s="30">
        <f t="shared" si="4"/>
        <v>-3.7548875021634687</v>
      </c>
      <c r="D37" s="19">
        <f t="shared" si="3"/>
        <v>20</v>
      </c>
      <c r="E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1:19" ht="12.75">
      <c r="A38" s="49">
        <v>16</v>
      </c>
      <c r="B38" s="19">
        <v>13.5</v>
      </c>
      <c r="C38" s="30">
        <f t="shared" si="4"/>
        <v>-3.7548875021634687</v>
      </c>
      <c r="D38" s="19">
        <f t="shared" si="3"/>
        <v>21</v>
      </c>
      <c r="E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1:19" ht="12.75">
      <c r="A39" s="49">
        <v>16</v>
      </c>
      <c r="B39" s="19">
        <v>13.5</v>
      </c>
      <c r="C39" s="30">
        <f t="shared" si="4"/>
        <v>-3.7548875021634687</v>
      </c>
      <c r="D39" s="19">
        <f t="shared" si="3"/>
        <v>22</v>
      </c>
      <c r="E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1:19" ht="12.75">
      <c r="A40" s="49">
        <v>16</v>
      </c>
      <c r="B40" s="19">
        <v>13.5</v>
      </c>
      <c r="C40" s="30">
        <f t="shared" si="4"/>
        <v>-3.7548875021634687</v>
      </c>
      <c r="D40" s="19">
        <f t="shared" si="3"/>
        <v>23</v>
      </c>
      <c r="E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</row>
    <row r="41" spans="1:19" ht="12.75">
      <c r="A41" s="49">
        <v>16</v>
      </c>
      <c r="B41" s="19">
        <v>13.5</v>
      </c>
      <c r="C41" s="30">
        <f t="shared" si="4"/>
        <v>-3.7548875021634687</v>
      </c>
      <c r="D41" s="19">
        <f t="shared" si="3"/>
        <v>24</v>
      </c>
      <c r="E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</row>
    <row r="42" spans="1:19" ht="12.75">
      <c r="A42" s="49">
        <v>16</v>
      </c>
      <c r="B42" s="19">
        <v>13.5</v>
      </c>
      <c r="C42" s="30">
        <f t="shared" si="4"/>
        <v>-3.7548875021634687</v>
      </c>
      <c r="D42" s="19">
        <f t="shared" si="3"/>
        <v>25</v>
      </c>
      <c r="E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</row>
    <row r="43" spans="1:19" ht="12.75">
      <c r="A43" s="49">
        <v>16</v>
      </c>
      <c r="B43" s="19">
        <v>13.5</v>
      </c>
      <c r="C43" s="30">
        <f t="shared" si="4"/>
        <v>-3.7548875021634687</v>
      </c>
      <c r="D43" s="19">
        <f t="shared" si="3"/>
        <v>26</v>
      </c>
      <c r="E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1:19" ht="12.75">
      <c r="A44" s="49">
        <v>16</v>
      </c>
      <c r="B44" s="19">
        <v>13.5</v>
      </c>
      <c r="C44" s="30">
        <f t="shared" si="4"/>
        <v>-3.7548875021634687</v>
      </c>
      <c r="D44" s="19">
        <f t="shared" si="3"/>
        <v>27</v>
      </c>
      <c r="E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2.75">
      <c r="A45" s="49">
        <v>16</v>
      </c>
      <c r="B45" s="19">
        <v>13.5</v>
      </c>
      <c r="C45" s="30">
        <f t="shared" si="4"/>
        <v>-3.7548875021634687</v>
      </c>
      <c r="D45" s="19">
        <f t="shared" si="3"/>
        <v>28</v>
      </c>
      <c r="E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</row>
    <row r="46" spans="1:19" ht="12.75">
      <c r="A46" s="49">
        <v>16</v>
      </c>
      <c r="B46" s="19">
        <v>13.5</v>
      </c>
      <c r="C46" s="30">
        <f t="shared" si="4"/>
        <v>-3.7548875021634687</v>
      </c>
      <c r="D46" s="19">
        <f t="shared" si="3"/>
        <v>29</v>
      </c>
      <c r="E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1:19" ht="12.75">
      <c r="A47" s="49">
        <v>16</v>
      </c>
      <c r="B47" s="19">
        <v>13.5</v>
      </c>
      <c r="C47" s="30">
        <f t="shared" si="4"/>
        <v>-3.7548875021634687</v>
      </c>
      <c r="D47" s="19">
        <f t="shared" si="3"/>
        <v>30</v>
      </c>
      <c r="E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1:19" ht="12.75">
      <c r="A48" s="49">
        <v>22</v>
      </c>
      <c r="B48" s="19">
        <f>AVERAGE(16,22)</f>
        <v>19</v>
      </c>
      <c r="C48" s="30">
        <f t="shared" si="4"/>
        <v>-4.247927513443585</v>
      </c>
      <c r="D48" s="19">
        <f t="shared" si="3"/>
        <v>31</v>
      </c>
      <c r="E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49" spans="1:19" ht="12.75">
      <c r="A49" s="49">
        <v>22</v>
      </c>
      <c r="B49" s="19">
        <f aca="true" t="shared" si="5" ref="B49:B61">AVERAGE(16,22)</f>
        <v>19</v>
      </c>
      <c r="C49" s="30">
        <f t="shared" si="4"/>
        <v>-4.247927513443585</v>
      </c>
      <c r="D49" s="19">
        <f t="shared" si="3"/>
        <v>32</v>
      </c>
      <c r="E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1:19" ht="12.75">
      <c r="A50" s="49">
        <v>22</v>
      </c>
      <c r="B50" s="19">
        <f t="shared" si="5"/>
        <v>19</v>
      </c>
      <c r="C50" s="30">
        <f t="shared" si="4"/>
        <v>-4.247927513443585</v>
      </c>
      <c r="D50" s="19">
        <f t="shared" si="3"/>
        <v>33</v>
      </c>
      <c r="E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spans="1:19" ht="12.75">
      <c r="A51" s="49">
        <v>22</v>
      </c>
      <c r="B51" s="19">
        <f t="shared" si="5"/>
        <v>19</v>
      </c>
      <c r="C51" s="30">
        <f t="shared" si="4"/>
        <v>-4.247927513443585</v>
      </c>
      <c r="D51" s="19">
        <f t="shared" si="3"/>
        <v>34</v>
      </c>
      <c r="E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2" spans="1:19" ht="12.75">
      <c r="A52" s="49">
        <v>22</v>
      </c>
      <c r="B52" s="19">
        <f t="shared" si="5"/>
        <v>19</v>
      </c>
      <c r="C52" s="30">
        <f t="shared" si="4"/>
        <v>-4.247927513443585</v>
      </c>
      <c r="D52" s="19">
        <f t="shared" si="3"/>
        <v>35</v>
      </c>
      <c r="E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</row>
    <row r="53" spans="1:19" ht="12.75">
      <c r="A53" s="49">
        <v>22</v>
      </c>
      <c r="B53" s="19">
        <f t="shared" si="5"/>
        <v>19</v>
      </c>
      <c r="C53" s="30">
        <f t="shared" si="4"/>
        <v>-4.247927513443585</v>
      </c>
      <c r="D53" s="19">
        <f t="shared" si="3"/>
        <v>36</v>
      </c>
      <c r="E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</row>
    <row r="54" spans="1:19" ht="12.75">
      <c r="A54" s="49">
        <v>22</v>
      </c>
      <c r="B54" s="19">
        <f t="shared" si="5"/>
        <v>19</v>
      </c>
      <c r="C54" s="30">
        <f t="shared" si="4"/>
        <v>-4.247927513443585</v>
      </c>
      <c r="D54" s="19">
        <f t="shared" si="3"/>
        <v>37</v>
      </c>
      <c r="E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</row>
    <row r="55" spans="1:19" ht="12.75">
      <c r="A55" s="49">
        <v>22</v>
      </c>
      <c r="B55" s="19">
        <f t="shared" si="5"/>
        <v>19</v>
      </c>
      <c r="C55" s="30">
        <f t="shared" si="4"/>
        <v>-4.247927513443585</v>
      </c>
      <c r="D55" s="19">
        <f t="shared" si="3"/>
        <v>38</v>
      </c>
      <c r="E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</row>
    <row r="56" spans="1:19" ht="12.75">
      <c r="A56" s="49">
        <v>22</v>
      </c>
      <c r="B56" s="19">
        <f t="shared" si="5"/>
        <v>19</v>
      </c>
      <c r="C56" s="30">
        <f t="shared" si="4"/>
        <v>-4.247927513443585</v>
      </c>
      <c r="D56" s="19">
        <f t="shared" si="3"/>
        <v>39</v>
      </c>
      <c r="E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</row>
    <row r="57" spans="1:19" ht="12.75">
      <c r="A57" s="49">
        <v>22</v>
      </c>
      <c r="B57" s="19">
        <f t="shared" si="5"/>
        <v>19</v>
      </c>
      <c r="C57" s="30">
        <f t="shared" si="4"/>
        <v>-4.247927513443585</v>
      </c>
      <c r="D57" s="19">
        <f t="shared" si="3"/>
        <v>40</v>
      </c>
      <c r="E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1:19" ht="12.75">
      <c r="A58" s="49">
        <v>22</v>
      </c>
      <c r="B58" s="19">
        <f t="shared" si="5"/>
        <v>19</v>
      </c>
      <c r="C58" s="30">
        <f t="shared" si="4"/>
        <v>-4.247927513443585</v>
      </c>
      <c r="D58" s="19">
        <f t="shared" si="3"/>
        <v>41</v>
      </c>
      <c r="E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  <row r="59" spans="1:19" ht="12.75">
      <c r="A59" s="49">
        <v>22</v>
      </c>
      <c r="B59" s="19">
        <f t="shared" si="5"/>
        <v>19</v>
      </c>
      <c r="C59" s="30">
        <f t="shared" si="4"/>
        <v>-4.247927513443585</v>
      </c>
      <c r="D59" s="19">
        <f t="shared" si="3"/>
        <v>42</v>
      </c>
      <c r="E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</row>
    <row r="60" spans="1:19" ht="12.75">
      <c r="A60" s="49">
        <v>22</v>
      </c>
      <c r="B60" s="19">
        <f t="shared" si="5"/>
        <v>19</v>
      </c>
      <c r="C60" s="30">
        <f t="shared" si="4"/>
        <v>-4.247927513443585</v>
      </c>
      <c r="D60" s="19">
        <f t="shared" si="3"/>
        <v>43</v>
      </c>
      <c r="E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</row>
    <row r="61" spans="1:19" ht="12.75">
      <c r="A61" s="49">
        <v>22</v>
      </c>
      <c r="B61" s="19">
        <f t="shared" si="5"/>
        <v>19</v>
      </c>
      <c r="C61" s="30">
        <f t="shared" si="4"/>
        <v>-4.247927513443585</v>
      </c>
      <c r="D61" s="19">
        <f t="shared" si="3"/>
        <v>44</v>
      </c>
      <c r="E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</row>
    <row r="62" spans="1:19" ht="12.75">
      <c r="A62" s="49">
        <v>32</v>
      </c>
      <c r="B62" s="49">
        <f>AVERAGE(22,32)</f>
        <v>27</v>
      </c>
      <c r="C62" s="30">
        <f t="shared" si="4"/>
        <v>-4.754887502163469</v>
      </c>
      <c r="D62" s="19">
        <f t="shared" si="3"/>
        <v>45</v>
      </c>
      <c r="E62" s="4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</row>
    <row r="63" spans="1:19" ht="12.75">
      <c r="A63" s="49">
        <v>32</v>
      </c>
      <c r="B63" s="49">
        <f aca="true" t="shared" si="6" ref="B63:B81">AVERAGE(22,32)</f>
        <v>27</v>
      </c>
      <c r="C63" s="30">
        <f t="shared" si="4"/>
        <v>-4.754887502163469</v>
      </c>
      <c r="D63" s="19">
        <f t="shared" si="3"/>
        <v>46</v>
      </c>
      <c r="E63" s="4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</row>
    <row r="64" spans="1:19" ht="12.75">
      <c r="A64" s="49">
        <v>32</v>
      </c>
      <c r="B64" s="49">
        <f t="shared" si="6"/>
        <v>27</v>
      </c>
      <c r="C64" s="30">
        <f t="shared" si="4"/>
        <v>-4.754887502163469</v>
      </c>
      <c r="D64" s="19">
        <f t="shared" si="3"/>
        <v>47</v>
      </c>
      <c r="E64" s="4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</row>
    <row r="65" spans="1:19" ht="12.75">
      <c r="A65" s="49">
        <v>32</v>
      </c>
      <c r="B65" s="49">
        <f t="shared" si="6"/>
        <v>27</v>
      </c>
      <c r="C65" s="30">
        <f t="shared" si="4"/>
        <v>-4.754887502163469</v>
      </c>
      <c r="D65" s="19">
        <f t="shared" si="3"/>
        <v>48</v>
      </c>
      <c r="E65" s="4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</row>
    <row r="66" spans="1:19" ht="12.75">
      <c r="A66" s="49">
        <v>32</v>
      </c>
      <c r="B66" s="49">
        <f t="shared" si="6"/>
        <v>27</v>
      </c>
      <c r="C66" s="30">
        <f t="shared" si="4"/>
        <v>-4.754887502163469</v>
      </c>
      <c r="D66" s="19">
        <f t="shared" si="3"/>
        <v>49</v>
      </c>
      <c r="E66" s="4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</row>
    <row r="67" spans="1:19" ht="12.75">
      <c r="A67" s="49">
        <v>32</v>
      </c>
      <c r="B67" s="49">
        <f t="shared" si="6"/>
        <v>27</v>
      </c>
      <c r="C67" s="30">
        <f t="shared" si="4"/>
        <v>-4.754887502163469</v>
      </c>
      <c r="D67" s="49">
        <f t="shared" si="3"/>
        <v>50</v>
      </c>
      <c r="E67" s="4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</row>
    <row r="68" spans="1:19" ht="12.75">
      <c r="A68" s="49">
        <v>32</v>
      </c>
      <c r="B68" s="49">
        <f t="shared" si="6"/>
        <v>27</v>
      </c>
      <c r="C68" s="30">
        <f t="shared" si="4"/>
        <v>-4.754887502163469</v>
      </c>
      <c r="D68" s="19">
        <f t="shared" si="3"/>
        <v>51</v>
      </c>
      <c r="E68" s="4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</row>
    <row r="69" spans="1:19" ht="12.75">
      <c r="A69" s="49">
        <v>32</v>
      </c>
      <c r="B69" s="49">
        <f t="shared" si="6"/>
        <v>27</v>
      </c>
      <c r="C69" s="30">
        <f t="shared" si="4"/>
        <v>-4.754887502163469</v>
      </c>
      <c r="D69" s="19">
        <f t="shared" si="3"/>
        <v>52</v>
      </c>
      <c r="E69" s="4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</row>
    <row r="70" spans="1:19" ht="12.75">
      <c r="A70" s="92">
        <v>32</v>
      </c>
      <c r="B70" s="92">
        <f t="shared" si="6"/>
        <v>27</v>
      </c>
      <c r="C70" s="93">
        <f t="shared" si="4"/>
        <v>-4.754887502163469</v>
      </c>
      <c r="D70" s="92">
        <f t="shared" si="3"/>
        <v>53</v>
      </c>
      <c r="E70" s="4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</row>
    <row r="71" spans="1:19" ht="12.75">
      <c r="A71" s="49">
        <v>32</v>
      </c>
      <c r="B71" s="49">
        <f t="shared" si="6"/>
        <v>27</v>
      </c>
      <c r="C71" s="30">
        <f t="shared" si="4"/>
        <v>-4.754887502163469</v>
      </c>
      <c r="D71" s="19">
        <f t="shared" si="3"/>
        <v>54</v>
      </c>
      <c r="E71" s="4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</row>
    <row r="72" spans="1:19" ht="12.75">
      <c r="A72" s="49">
        <v>32</v>
      </c>
      <c r="B72" s="49">
        <f t="shared" si="6"/>
        <v>27</v>
      </c>
      <c r="C72" s="30">
        <f t="shared" si="4"/>
        <v>-4.754887502163469</v>
      </c>
      <c r="D72" s="19">
        <f t="shared" si="3"/>
        <v>55</v>
      </c>
      <c r="E72" s="4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</row>
    <row r="73" spans="1:19" ht="12.75">
      <c r="A73" s="49">
        <v>32</v>
      </c>
      <c r="B73" s="49">
        <f t="shared" si="6"/>
        <v>27</v>
      </c>
      <c r="C73" s="30">
        <f t="shared" si="4"/>
        <v>-4.754887502163469</v>
      </c>
      <c r="D73" s="19">
        <f t="shared" si="3"/>
        <v>56</v>
      </c>
      <c r="E73" s="4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</row>
    <row r="74" spans="1:19" ht="12.75">
      <c r="A74" s="49">
        <v>32</v>
      </c>
      <c r="B74" s="49">
        <f t="shared" si="6"/>
        <v>27</v>
      </c>
      <c r="C74" s="30">
        <f t="shared" si="4"/>
        <v>-4.754887502163469</v>
      </c>
      <c r="D74" s="19">
        <f t="shared" si="3"/>
        <v>57</v>
      </c>
      <c r="E74" s="4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</row>
    <row r="75" spans="1:19" ht="12.75">
      <c r="A75" s="49">
        <v>32</v>
      </c>
      <c r="B75" s="49">
        <f t="shared" si="6"/>
        <v>27</v>
      </c>
      <c r="C75" s="30">
        <f t="shared" si="4"/>
        <v>-4.754887502163469</v>
      </c>
      <c r="D75" s="19">
        <f t="shared" si="3"/>
        <v>58</v>
      </c>
      <c r="E75" s="4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</row>
    <row r="76" spans="1:19" ht="12.75">
      <c r="A76" s="49">
        <v>32</v>
      </c>
      <c r="B76" s="49">
        <f t="shared" si="6"/>
        <v>27</v>
      </c>
      <c r="C76" s="30">
        <f t="shared" si="4"/>
        <v>-4.754887502163469</v>
      </c>
      <c r="D76" s="19">
        <f t="shared" si="3"/>
        <v>59</v>
      </c>
      <c r="E76" s="4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</row>
    <row r="77" spans="1:19" ht="12.75">
      <c r="A77" s="49">
        <v>32</v>
      </c>
      <c r="B77" s="49">
        <f t="shared" si="6"/>
        <v>27</v>
      </c>
      <c r="C77" s="30">
        <f t="shared" si="4"/>
        <v>-4.754887502163469</v>
      </c>
      <c r="D77" s="19">
        <f t="shared" si="3"/>
        <v>60</v>
      </c>
      <c r="E77" s="4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</row>
    <row r="78" spans="1:19" ht="12.75">
      <c r="A78" s="49">
        <v>32</v>
      </c>
      <c r="B78" s="49">
        <f t="shared" si="6"/>
        <v>27</v>
      </c>
      <c r="C78" s="30">
        <f t="shared" si="4"/>
        <v>-4.754887502163469</v>
      </c>
      <c r="D78" s="19">
        <f t="shared" si="3"/>
        <v>61</v>
      </c>
      <c r="E78" s="4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</row>
    <row r="79" spans="1:19" ht="12.75">
      <c r="A79" s="49">
        <v>32</v>
      </c>
      <c r="B79" s="49">
        <f t="shared" si="6"/>
        <v>27</v>
      </c>
      <c r="C79" s="30">
        <f t="shared" si="4"/>
        <v>-4.754887502163469</v>
      </c>
      <c r="D79" s="19">
        <f t="shared" si="3"/>
        <v>62</v>
      </c>
      <c r="E79" s="4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</row>
    <row r="80" spans="1:19" ht="12.75">
      <c r="A80" s="49">
        <v>32</v>
      </c>
      <c r="B80" s="49">
        <f t="shared" si="6"/>
        <v>27</v>
      </c>
      <c r="C80" s="30">
        <f t="shared" si="4"/>
        <v>-4.754887502163469</v>
      </c>
      <c r="D80" s="19">
        <f t="shared" si="3"/>
        <v>63</v>
      </c>
      <c r="E80" s="4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</row>
    <row r="81" spans="1:19" ht="12.75">
      <c r="A81" s="49">
        <v>32</v>
      </c>
      <c r="B81" s="49">
        <f t="shared" si="6"/>
        <v>27</v>
      </c>
      <c r="C81" s="30">
        <f t="shared" si="4"/>
        <v>-4.754887502163469</v>
      </c>
      <c r="D81" s="19">
        <f t="shared" si="3"/>
        <v>64</v>
      </c>
      <c r="E81" s="4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</row>
    <row r="82" spans="1:19" ht="12.75">
      <c r="A82" s="49">
        <v>45</v>
      </c>
      <c r="B82" s="49">
        <f>AVERAGE(32,45)</f>
        <v>38.5</v>
      </c>
      <c r="C82" s="30">
        <f t="shared" si="4"/>
        <v>-5.266786540694902</v>
      </c>
      <c r="D82" s="19">
        <f t="shared" si="3"/>
        <v>65</v>
      </c>
      <c r="E82" s="4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</row>
    <row r="83" spans="1:19" ht="12.75">
      <c r="A83" s="49">
        <v>45</v>
      </c>
      <c r="B83" s="49">
        <f aca="true" t="shared" si="7" ref="B83:B102">AVERAGE(32,45)</f>
        <v>38.5</v>
      </c>
      <c r="C83" s="30">
        <f aca="true" t="shared" si="8" ref="C83:C116">-LOG(B83,2)</f>
        <v>-5.266786540694902</v>
      </c>
      <c r="D83" s="19">
        <f t="shared" si="3"/>
        <v>66</v>
      </c>
      <c r="E83" s="4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</row>
    <row r="84" spans="1:19" ht="12.75">
      <c r="A84" s="49">
        <v>45</v>
      </c>
      <c r="B84" s="49">
        <f t="shared" si="7"/>
        <v>38.5</v>
      </c>
      <c r="C84" s="30">
        <f t="shared" si="8"/>
        <v>-5.266786540694902</v>
      </c>
      <c r="D84" s="19">
        <f aca="true" t="shared" si="9" ref="D84:D124">D83+1</f>
        <v>67</v>
      </c>
      <c r="E84" s="4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</row>
    <row r="85" spans="1:19" ht="12.75">
      <c r="A85" s="49">
        <v>45</v>
      </c>
      <c r="B85" s="49">
        <f t="shared" si="7"/>
        <v>38.5</v>
      </c>
      <c r="C85" s="30">
        <f t="shared" si="8"/>
        <v>-5.266786540694902</v>
      </c>
      <c r="D85" s="19">
        <f t="shared" si="9"/>
        <v>68</v>
      </c>
      <c r="E85" s="4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</row>
    <row r="86" spans="1:19" ht="12.75">
      <c r="A86" s="49">
        <v>45</v>
      </c>
      <c r="B86" s="49">
        <f t="shared" si="7"/>
        <v>38.5</v>
      </c>
      <c r="C86" s="30">
        <f t="shared" si="8"/>
        <v>-5.266786540694902</v>
      </c>
      <c r="D86" s="19">
        <f t="shared" si="9"/>
        <v>69</v>
      </c>
      <c r="E86" s="4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</row>
    <row r="87" spans="1:19" ht="12.75">
      <c r="A87" s="49">
        <v>45</v>
      </c>
      <c r="B87" s="49">
        <f t="shared" si="7"/>
        <v>38.5</v>
      </c>
      <c r="C87" s="30">
        <f t="shared" si="8"/>
        <v>-5.266786540694902</v>
      </c>
      <c r="D87" s="19">
        <f t="shared" si="9"/>
        <v>70</v>
      </c>
      <c r="E87" s="4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</row>
    <row r="88" spans="1:19" ht="12.75">
      <c r="A88" s="49">
        <v>45</v>
      </c>
      <c r="B88" s="49">
        <f t="shared" si="7"/>
        <v>38.5</v>
      </c>
      <c r="C88" s="30">
        <f t="shared" si="8"/>
        <v>-5.266786540694902</v>
      </c>
      <c r="D88" s="19">
        <f t="shared" si="9"/>
        <v>71</v>
      </c>
      <c r="E88" s="4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</row>
    <row r="89" spans="1:19" ht="12.75">
      <c r="A89" s="49">
        <v>45</v>
      </c>
      <c r="B89" s="49">
        <f t="shared" si="7"/>
        <v>38.5</v>
      </c>
      <c r="C89" s="30">
        <f t="shared" si="8"/>
        <v>-5.266786540694902</v>
      </c>
      <c r="D89" s="19">
        <f t="shared" si="9"/>
        <v>72</v>
      </c>
      <c r="E89" s="4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</row>
    <row r="90" spans="1:19" ht="12.75">
      <c r="A90" s="49">
        <v>45</v>
      </c>
      <c r="B90" s="49">
        <f t="shared" si="7"/>
        <v>38.5</v>
      </c>
      <c r="C90" s="30">
        <f t="shared" si="8"/>
        <v>-5.266786540694902</v>
      </c>
      <c r="D90" s="19">
        <f t="shared" si="9"/>
        <v>73</v>
      </c>
      <c r="E90" s="4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</row>
    <row r="91" spans="1:19" ht="12.75">
      <c r="A91" s="49">
        <v>45</v>
      </c>
      <c r="B91" s="49">
        <f t="shared" si="7"/>
        <v>38.5</v>
      </c>
      <c r="C91" s="30">
        <f t="shared" si="8"/>
        <v>-5.266786540694902</v>
      </c>
      <c r="D91" s="19">
        <f t="shared" si="9"/>
        <v>74</v>
      </c>
      <c r="E91" s="4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</row>
    <row r="92" spans="1:19" ht="12.75">
      <c r="A92" s="49">
        <v>45</v>
      </c>
      <c r="B92" s="49">
        <f t="shared" si="7"/>
        <v>38.5</v>
      </c>
      <c r="C92" s="30">
        <f t="shared" si="8"/>
        <v>-5.266786540694902</v>
      </c>
      <c r="D92" s="19">
        <f t="shared" si="9"/>
        <v>75</v>
      </c>
      <c r="E92" s="4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</row>
    <row r="93" spans="1:19" ht="12.75">
      <c r="A93" s="49">
        <v>45</v>
      </c>
      <c r="B93" s="49">
        <f t="shared" si="7"/>
        <v>38.5</v>
      </c>
      <c r="C93" s="30">
        <f t="shared" si="8"/>
        <v>-5.266786540694902</v>
      </c>
      <c r="D93" s="19">
        <f t="shared" si="9"/>
        <v>76</v>
      </c>
      <c r="E93" s="4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</row>
    <row r="94" spans="1:19" ht="12.75">
      <c r="A94" s="49">
        <v>45</v>
      </c>
      <c r="B94" s="49">
        <f t="shared" si="7"/>
        <v>38.5</v>
      </c>
      <c r="C94" s="30">
        <f t="shared" si="8"/>
        <v>-5.266786540694902</v>
      </c>
      <c r="D94" s="19">
        <f t="shared" si="9"/>
        <v>77</v>
      </c>
      <c r="E94" s="4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</row>
    <row r="95" spans="1:19" ht="12.75">
      <c r="A95" s="49">
        <v>45</v>
      </c>
      <c r="B95" s="49">
        <f t="shared" si="7"/>
        <v>38.5</v>
      </c>
      <c r="C95" s="30">
        <f t="shared" si="8"/>
        <v>-5.266786540694902</v>
      </c>
      <c r="D95" s="19">
        <f t="shared" si="9"/>
        <v>78</v>
      </c>
      <c r="E95" s="4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</row>
    <row r="96" spans="1:19" ht="12.75">
      <c r="A96" s="49">
        <v>45</v>
      </c>
      <c r="B96" s="49">
        <f t="shared" si="7"/>
        <v>38.5</v>
      </c>
      <c r="C96" s="30">
        <f t="shared" si="8"/>
        <v>-5.266786540694902</v>
      </c>
      <c r="D96" s="19">
        <f t="shared" si="9"/>
        <v>79</v>
      </c>
      <c r="E96" s="4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</row>
    <row r="97" spans="1:19" ht="12.75">
      <c r="A97" s="49">
        <v>45</v>
      </c>
      <c r="B97" s="49">
        <f t="shared" si="7"/>
        <v>38.5</v>
      </c>
      <c r="C97" s="30">
        <f t="shared" si="8"/>
        <v>-5.266786540694902</v>
      </c>
      <c r="D97" s="19">
        <f t="shared" si="9"/>
        <v>80</v>
      </c>
      <c r="E97" s="4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</row>
    <row r="98" spans="1:19" ht="12.75">
      <c r="A98" s="49">
        <v>45</v>
      </c>
      <c r="B98" s="49">
        <f t="shared" si="7"/>
        <v>38.5</v>
      </c>
      <c r="C98" s="30">
        <f t="shared" si="8"/>
        <v>-5.266786540694902</v>
      </c>
      <c r="D98" s="19">
        <f t="shared" si="9"/>
        <v>81</v>
      </c>
      <c r="E98" s="4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</row>
    <row r="99" spans="1:19" ht="12.75">
      <c r="A99" s="49">
        <v>45</v>
      </c>
      <c r="B99" s="49">
        <f t="shared" si="7"/>
        <v>38.5</v>
      </c>
      <c r="C99" s="30">
        <f t="shared" si="8"/>
        <v>-5.266786540694902</v>
      </c>
      <c r="D99" s="19">
        <f t="shared" si="9"/>
        <v>82</v>
      </c>
      <c r="E99" s="4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</row>
    <row r="100" spans="1:19" ht="12.75">
      <c r="A100" s="49">
        <v>45</v>
      </c>
      <c r="B100" s="49">
        <f t="shared" si="7"/>
        <v>38.5</v>
      </c>
      <c r="C100" s="30">
        <f t="shared" si="8"/>
        <v>-5.266786540694902</v>
      </c>
      <c r="D100" s="19">
        <f t="shared" si="9"/>
        <v>83</v>
      </c>
      <c r="E100" s="4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</row>
    <row r="101" spans="1:19" ht="12.75">
      <c r="A101" s="49">
        <v>45</v>
      </c>
      <c r="B101" s="49">
        <f t="shared" si="7"/>
        <v>38.5</v>
      </c>
      <c r="C101" s="30">
        <f t="shared" si="8"/>
        <v>-5.266786540694902</v>
      </c>
      <c r="D101" s="19">
        <f t="shared" si="9"/>
        <v>84</v>
      </c>
      <c r="E101" s="4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</row>
    <row r="102" spans="1:19" ht="12.75">
      <c r="A102" s="49">
        <v>45</v>
      </c>
      <c r="B102" s="49">
        <f t="shared" si="7"/>
        <v>38.5</v>
      </c>
      <c r="C102" s="30">
        <f t="shared" si="8"/>
        <v>-5.266786540694902</v>
      </c>
      <c r="D102" s="19">
        <f t="shared" si="9"/>
        <v>85</v>
      </c>
      <c r="E102" s="4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</row>
    <row r="103" spans="1:19" ht="12.75">
      <c r="A103" s="49">
        <v>64</v>
      </c>
      <c r="B103" s="49">
        <f>AVERAGE(45,64)</f>
        <v>54.5</v>
      </c>
      <c r="C103" s="30">
        <f t="shared" si="8"/>
        <v>-5.768184324776927</v>
      </c>
      <c r="D103" s="19">
        <f t="shared" si="9"/>
        <v>86</v>
      </c>
      <c r="E103" s="4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</row>
    <row r="104" spans="1:19" ht="12.75">
      <c r="A104" s="49">
        <v>64</v>
      </c>
      <c r="B104" s="49">
        <f aca="true" t="shared" si="10" ref="B104:B113">AVERAGE(45,64)</f>
        <v>54.5</v>
      </c>
      <c r="C104" s="30">
        <f t="shared" si="8"/>
        <v>-5.768184324776927</v>
      </c>
      <c r="D104" s="19">
        <f t="shared" si="9"/>
        <v>87</v>
      </c>
      <c r="E104" s="4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</row>
    <row r="105" spans="1:19" ht="12.75">
      <c r="A105" s="49">
        <v>64</v>
      </c>
      <c r="B105" s="49">
        <f t="shared" si="10"/>
        <v>54.5</v>
      </c>
      <c r="C105" s="30">
        <f t="shared" si="8"/>
        <v>-5.768184324776927</v>
      </c>
      <c r="D105" s="19">
        <f t="shared" si="9"/>
        <v>88</v>
      </c>
      <c r="E105" s="4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</row>
    <row r="106" spans="1:19" ht="12.75">
      <c r="A106" s="92">
        <v>64</v>
      </c>
      <c r="B106" s="92">
        <f t="shared" si="10"/>
        <v>54.5</v>
      </c>
      <c r="C106" s="93">
        <f t="shared" si="8"/>
        <v>-5.768184324776927</v>
      </c>
      <c r="D106" s="92">
        <f t="shared" si="9"/>
        <v>89</v>
      </c>
      <c r="E106" s="4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</row>
    <row r="107" spans="1:19" ht="12.75">
      <c r="A107" s="49">
        <v>64</v>
      </c>
      <c r="B107" s="49">
        <f t="shared" si="10"/>
        <v>54.5</v>
      </c>
      <c r="C107" s="30">
        <f t="shared" si="8"/>
        <v>-5.768184324776927</v>
      </c>
      <c r="D107" s="19">
        <f t="shared" si="9"/>
        <v>90</v>
      </c>
      <c r="E107" s="4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</row>
    <row r="108" spans="1:19" ht="12.75">
      <c r="A108" s="49">
        <v>64</v>
      </c>
      <c r="B108" s="49">
        <f t="shared" si="10"/>
        <v>54.5</v>
      </c>
      <c r="C108" s="30">
        <f t="shared" si="8"/>
        <v>-5.768184324776927</v>
      </c>
      <c r="D108" s="19">
        <f t="shared" si="9"/>
        <v>91</v>
      </c>
      <c r="E108" s="4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</row>
    <row r="109" spans="1:19" ht="12.75">
      <c r="A109" s="49">
        <v>64</v>
      </c>
      <c r="B109" s="49">
        <f t="shared" si="10"/>
        <v>54.5</v>
      </c>
      <c r="C109" s="30">
        <f t="shared" si="8"/>
        <v>-5.768184324776927</v>
      </c>
      <c r="D109" s="19">
        <f t="shared" si="9"/>
        <v>92</v>
      </c>
      <c r="E109" s="4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</row>
    <row r="110" spans="1:19" ht="12.75">
      <c r="A110" s="49">
        <v>64</v>
      </c>
      <c r="B110" s="49">
        <f t="shared" si="10"/>
        <v>54.5</v>
      </c>
      <c r="C110" s="30">
        <f t="shared" si="8"/>
        <v>-5.768184324776927</v>
      </c>
      <c r="D110" s="19">
        <f t="shared" si="9"/>
        <v>93</v>
      </c>
      <c r="E110" s="4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</row>
    <row r="111" spans="1:19" ht="12.75">
      <c r="A111" s="49">
        <v>64</v>
      </c>
      <c r="B111" s="49">
        <f t="shared" si="10"/>
        <v>54.5</v>
      </c>
      <c r="C111" s="30">
        <f t="shared" si="8"/>
        <v>-5.768184324776927</v>
      </c>
      <c r="D111" s="19">
        <f t="shared" si="9"/>
        <v>94</v>
      </c>
      <c r="E111" s="4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</row>
    <row r="112" spans="1:19" ht="12.75">
      <c r="A112" s="49">
        <v>64</v>
      </c>
      <c r="B112" s="49">
        <f t="shared" si="10"/>
        <v>54.5</v>
      </c>
      <c r="C112" s="30">
        <f t="shared" si="8"/>
        <v>-5.768184324776927</v>
      </c>
      <c r="D112" s="19">
        <f t="shared" si="9"/>
        <v>95</v>
      </c>
      <c r="E112" s="4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</row>
    <row r="113" spans="1:19" ht="12.75">
      <c r="A113" s="49">
        <v>64</v>
      </c>
      <c r="B113" s="49">
        <f t="shared" si="10"/>
        <v>54.5</v>
      </c>
      <c r="C113" s="30">
        <f t="shared" si="8"/>
        <v>-5.768184324776927</v>
      </c>
      <c r="D113" s="19">
        <f t="shared" si="9"/>
        <v>96</v>
      </c>
      <c r="E113" s="4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</row>
    <row r="114" spans="1:19" ht="12.75">
      <c r="A114" s="49">
        <v>90</v>
      </c>
      <c r="B114" s="49">
        <f>AVERAGE(64,90)</f>
        <v>77</v>
      </c>
      <c r="C114" s="30">
        <f t="shared" si="8"/>
        <v>-6.266786540694902</v>
      </c>
      <c r="D114" s="19">
        <f t="shared" si="9"/>
        <v>97</v>
      </c>
      <c r="E114" s="4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</row>
    <row r="115" spans="1:19" ht="12.75">
      <c r="A115" s="49">
        <v>90</v>
      </c>
      <c r="B115" s="49">
        <f aca="true" t="shared" si="11" ref="B115:B120">AVERAGE(64,90)</f>
        <v>77</v>
      </c>
      <c r="C115" s="30">
        <f t="shared" si="8"/>
        <v>-6.266786540694902</v>
      </c>
      <c r="D115" s="19">
        <f t="shared" si="9"/>
        <v>98</v>
      </c>
      <c r="E115" s="4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</row>
    <row r="116" spans="1:19" ht="12.75">
      <c r="A116" s="49">
        <v>90</v>
      </c>
      <c r="B116" s="49">
        <f t="shared" si="11"/>
        <v>77</v>
      </c>
      <c r="C116" s="30">
        <f t="shared" si="8"/>
        <v>-6.266786540694902</v>
      </c>
      <c r="D116" s="19">
        <f t="shared" si="9"/>
        <v>99</v>
      </c>
      <c r="E116" s="4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</row>
    <row r="117" spans="1:19" ht="12.75">
      <c r="A117" s="49">
        <v>90</v>
      </c>
      <c r="B117" s="49">
        <f t="shared" si="11"/>
        <v>77</v>
      </c>
      <c r="C117" s="30">
        <f t="shared" si="4"/>
        <v>-6.266786540694902</v>
      </c>
      <c r="D117" s="19">
        <f t="shared" si="9"/>
        <v>100</v>
      </c>
      <c r="E117" s="4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</row>
    <row r="118" spans="1:19" ht="12.75">
      <c r="A118" s="49">
        <v>90</v>
      </c>
      <c r="B118" s="49">
        <f t="shared" si="11"/>
        <v>77</v>
      </c>
      <c r="C118" s="30">
        <f t="shared" si="4"/>
        <v>-6.266786540694902</v>
      </c>
      <c r="D118" s="19">
        <f t="shared" si="9"/>
        <v>101</v>
      </c>
      <c r="E118" s="4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</row>
    <row r="119" spans="1:19" ht="12.75">
      <c r="A119" s="49">
        <v>90</v>
      </c>
      <c r="B119" s="49">
        <f t="shared" si="11"/>
        <v>77</v>
      </c>
      <c r="C119" s="30">
        <f aca="true" t="shared" si="12" ref="C119:C124">-LOG(B119,2)</f>
        <v>-6.266786540694902</v>
      </c>
      <c r="D119" s="19">
        <f t="shared" si="9"/>
        <v>102</v>
      </c>
      <c r="E119" s="4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</row>
    <row r="120" spans="1:19" ht="12.75">
      <c r="A120" s="49">
        <v>90</v>
      </c>
      <c r="B120" s="49">
        <f t="shared" si="11"/>
        <v>77</v>
      </c>
      <c r="C120" s="30">
        <f t="shared" si="12"/>
        <v>-6.266786540694902</v>
      </c>
      <c r="D120" s="19">
        <f t="shared" si="9"/>
        <v>103</v>
      </c>
      <c r="E120" s="4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</row>
    <row r="121" spans="1:19" ht="12.75">
      <c r="A121" s="49">
        <v>128</v>
      </c>
      <c r="B121" s="49">
        <f>AVERAGE(98,128)</f>
        <v>113</v>
      </c>
      <c r="C121" s="30">
        <f t="shared" si="12"/>
        <v>-6.820178962415189</v>
      </c>
      <c r="D121" s="19">
        <f t="shared" si="9"/>
        <v>104</v>
      </c>
      <c r="E121" s="4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</row>
    <row r="122" spans="1:19" ht="12.75">
      <c r="A122" s="49">
        <v>128</v>
      </c>
      <c r="B122" s="49">
        <f>AVERAGE(98,128)</f>
        <v>113</v>
      </c>
      <c r="C122" s="30">
        <f t="shared" si="12"/>
        <v>-6.820178962415189</v>
      </c>
      <c r="D122" s="19">
        <f t="shared" si="9"/>
        <v>105</v>
      </c>
      <c r="E122" s="4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</row>
    <row r="123" spans="1:19" ht="12.75">
      <c r="A123" s="49">
        <v>128</v>
      </c>
      <c r="B123" s="49">
        <f>AVERAGE(98,128)</f>
        <v>113</v>
      </c>
      <c r="C123" s="30">
        <f t="shared" si="12"/>
        <v>-6.820178962415189</v>
      </c>
      <c r="D123" s="19">
        <f t="shared" si="9"/>
        <v>106</v>
      </c>
      <c r="E123" s="4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</row>
    <row r="124" spans="1:19" ht="12.75">
      <c r="A124" s="49">
        <v>128</v>
      </c>
      <c r="B124" s="49">
        <f>AVERAGE(98,128)</f>
        <v>113</v>
      </c>
      <c r="C124" s="30">
        <f t="shared" si="12"/>
        <v>-6.820178962415189</v>
      </c>
      <c r="D124" s="19">
        <f t="shared" si="9"/>
        <v>107</v>
      </c>
      <c r="E124" s="4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</row>
    <row r="125" spans="1:19" ht="12.75">
      <c r="A125" s="19"/>
      <c r="B125" s="23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</row>
    <row r="126" spans="1:19" ht="12.75">
      <c r="A126" s="19"/>
      <c r="B126" s="23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</row>
    <row r="127" spans="1:19" ht="12.75">
      <c r="A127" s="19"/>
      <c r="B127" s="23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</row>
    <row r="128" spans="1:19" ht="12.75">
      <c r="A128" s="19"/>
      <c r="B128" s="23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</row>
    <row r="129" spans="1:19" ht="12.75">
      <c r="A129" s="19"/>
      <c r="B129" s="23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</row>
    <row r="130" spans="1:19" ht="12.75">
      <c r="A130" s="19"/>
      <c r="B130" s="23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</row>
    <row r="131" spans="1:19" ht="12.75">
      <c r="A131" s="19"/>
      <c r="B131" s="23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</row>
    <row r="132" spans="1:19" ht="12.75">
      <c r="A132" s="19"/>
      <c r="B132" s="23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</row>
    <row r="133" spans="1:19" ht="12.75">
      <c r="A133" s="19"/>
      <c r="B133" s="23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</row>
    <row r="134" spans="1:19" ht="12.75">
      <c r="A134" s="19"/>
      <c r="B134" s="23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</row>
    <row r="135" spans="1:19" ht="12.75">
      <c r="A135" s="19"/>
      <c r="B135" s="23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</row>
    <row r="136" spans="1:19" ht="12.75">
      <c r="A136" s="19"/>
      <c r="B136" s="23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</row>
    <row r="137" spans="1:19" ht="12.75">
      <c r="A137" s="19"/>
      <c r="B137" s="23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</row>
    <row r="138" spans="1:19" ht="12.75">
      <c r="A138" s="19"/>
      <c r="B138" s="23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</row>
    <row r="139" spans="1:19" ht="12.75">
      <c r="A139" s="19"/>
      <c r="B139" s="23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</row>
    <row r="140" spans="1:19" ht="12.75">
      <c r="A140" s="19"/>
      <c r="B140" s="23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</row>
    <row r="141" spans="1:19" ht="12.75">
      <c r="A141" s="19"/>
      <c r="B141" s="23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</row>
    <row r="142" spans="1:19" ht="12.75">
      <c r="A142" s="19"/>
      <c r="B142" s="23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</row>
    <row r="143" spans="1:19" ht="12.75">
      <c r="A143" s="19"/>
      <c r="B143" s="23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</row>
    <row r="144" spans="1:19" ht="12.75">
      <c r="A144" s="19"/>
      <c r="B144" s="23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</row>
    <row r="145" spans="1:19" ht="12.75">
      <c r="A145" s="19"/>
      <c r="B145" s="23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</row>
    <row r="146" spans="1:19" ht="12.7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</row>
    <row r="147" spans="1:19" ht="12.7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</row>
    <row r="148" spans="1:19" ht="12.7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</row>
    <row r="149" spans="1:19" ht="12.7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</row>
    <row r="150" spans="1:19" ht="12.7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</row>
    <row r="151" spans="1:19" ht="12.7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</row>
    <row r="152" spans="1:19" ht="12.7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</row>
    <row r="153" spans="1:19" ht="12.7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</row>
    <row r="154" spans="1:19" ht="12.7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</row>
    <row r="155" spans="1:19" ht="12.7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</row>
    <row r="156" spans="1:19" ht="12.7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</row>
    <row r="157" spans="1:19" ht="12.7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</row>
    <row r="158" spans="1:19" ht="12.7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</row>
    <row r="159" spans="1:19" ht="12.7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</row>
    <row r="160" spans="1:19" ht="12.7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</row>
    <row r="161" spans="1:19" ht="12.7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</row>
    <row r="162" spans="1:19" ht="12.7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</row>
    <row r="163" spans="1:19" ht="12.7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</row>
    <row r="164" spans="1:19" ht="12.7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</row>
    <row r="165" spans="1:19" ht="12.7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</row>
    <row r="166" spans="1:19" ht="12.7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</row>
    <row r="167" spans="1:19" ht="12.7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</row>
    <row r="168" spans="1:19" ht="12.7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</row>
    <row r="169" spans="1:19" ht="12.7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</row>
    <row r="170" spans="1:19" ht="12.7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</row>
    <row r="171" spans="1:19" ht="12.7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</row>
    <row r="172" spans="1:19" ht="12.7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</row>
    <row r="173" spans="1:19" ht="12.7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</row>
    <row r="174" spans="1:19" ht="12.7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</row>
    <row r="175" spans="1:19" ht="12.7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</row>
    <row r="176" spans="1:19" ht="12.7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</row>
    <row r="177" spans="1:19" ht="12.7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</row>
    <row r="178" spans="1:19" ht="12.7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</row>
    <row r="179" spans="1:19" ht="12.7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</row>
    <row r="180" spans="1:19" ht="12.7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</row>
    <row r="181" spans="1:19" ht="12.7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</row>
    <row r="182" spans="1:19" ht="12.7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</row>
    <row r="183" spans="1:19" ht="12.7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</row>
    <row r="184" spans="1:19" ht="12.7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</row>
    <row r="185" spans="1:19" ht="12.7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</row>
    <row r="186" spans="1:19" ht="12.7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</row>
    <row r="187" spans="1:19" ht="12.7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</row>
    <row r="188" spans="1:19" ht="12.7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</row>
    <row r="189" spans="1:19" ht="12.7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</row>
    <row r="190" spans="1:19" ht="12.7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</row>
    <row r="191" spans="1:19" ht="12.7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</row>
    <row r="192" spans="1:19" ht="12.7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</row>
    <row r="193" spans="1:19" ht="12.7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</row>
    <row r="194" spans="1:19" ht="12.7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</row>
    <row r="195" spans="1:19" ht="12.7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</row>
    <row r="196" spans="1:19" ht="12.7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</row>
    <row r="197" spans="1:19" ht="12.7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</row>
    <row r="198" spans="1:19" ht="12.7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</row>
    <row r="199" spans="1:19" ht="12.7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</row>
    <row r="200" spans="1:19" ht="12.7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</row>
    <row r="201" spans="1:19" ht="12.7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</row>
    <row r="202" spans="1:19" ht="12.7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</row>
    <row r="203" spans="1:19" ht="12.7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</row>
    <row r="204" spans="1:19" ht="12.7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</row>
    <row r="205" spans="1:19" ht="12.7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</row>
    <row r="206" spans="1:19" ht="12.7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</row>
    <row r="207" spans="1:19" ht="12.7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</row>
    <row r="208" spans="1:19" ht="12.7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</row>
    <row r="209" spans="1:19" ht="12.7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</row>
    <row r="210" spans="1:19" ht="12.7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</row>
    <row r="211" spans="1:19" ht="12.7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</row>
    <row r="212" spans="1:19" ht="12.7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</row>
    <row r="213" spans="1:19" ht="12.7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</row>
    <row r="214" spans="1:19" ht="12.7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</row>
    <row r="215" spans="1:19" ht="12.7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</row>
    <row r="216" spans="1:19" ht="12.7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</row>
    <row r="217" spans="1:19" ht="12.7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</row>
    <row r="218" spans="1:19" ht="12.7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</row>
    <row r="219" spans="1:19" ht="12.7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</row>
    <row r="220" spans="1:19" ht="12.7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</row>
    <row r="221" spans="1:19" ht="12.7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</row>
    <row r="222" spans="1:19" ht="12.7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</row>
    <row r="223" spans="1:19" ht="12.7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</row>
    <row r="224" spans="1:19" ht="12.7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</row>
    <row r="225" spans="1:19" ht="12.7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</row>
    <row r="226" spans="1:19" ht="12.7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</row>
    <row r="227" spans="1:19" ht="12.7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</row>
    <row r="228" spans="1:19" ht="12.7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</row>
    <row r="229" spans="1:19" ht="12.7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</row>
    <row r="230" spans="1:19" ht="12.7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</row>
    <row r="231" spans="1:19" ht="12.7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</row>
    <row r="232" spans="1:19" ht="12.7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</row>
    <row r="233" spans="1:19" ht="12.7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</row>
    <row r="234" spans="1:19" ht="12.7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</row>
    <row r="235" spans="1:19" ht="12.7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</row>
    <row r="236" spans="1:19" ht="12.7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</row>
    <row r="237" spans="1:19" ht="12.7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</row>
    <row r="238" spans="1:19" ht="12.7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</row>
    <row r="239" spans="1:19" ht="12.7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</row>
    <row r="240" spans="1:19" ht="12.7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</row>
    <row r="241" spans="1:19" ht="12.7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</row>
    <row r="242" spans="1:19" ht="12.7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</row>
    <row r="243" spans="1:19" ht="12.7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</row>
    <row r="244" spans="1:19" ht="12.7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</row>
    <row r="245" spans="1:19" ht="12.7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</row>
    <row r="246" spans="1:19" ht="12.7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</row>
    <row r="247" spans="1:19" ht="12.7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</row>
    <row r="248" spans="1:19" ht="12.7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</row>
    <row r="249" spans="1:19" ht="12.7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</row>
    <row r="250" spans="1:19" ht="12.7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</row>
    <row r="251" spans="1:19" ht="12.7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</row>
    <row r="252" spans="1:19" ht="12.7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</row>
    <row r="253" spans="1:19" ht="12.7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</row>
    <row r="254" spans="1:19" ht="12.7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</row>
    <row r="255" spans="1:19" ht="12.7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</row>
    <row r="256" spans="1:19" ht="12.7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</row>
    <row r="257" spans="1:19" ht="12.7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</row>
    <row r="258" spans="1:19" ht="12.7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</row>
    <row r="259" spans="1:19" ht="12.7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</row>
    <row r="260" spans="1:19" ht="12.7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</row>
    <row r="261" spans="1:19" ht="12.7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</row>
    <row r="262" spans="1:19" ht="12.7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</row>
    <row r="263" spans="1:19" ht="12.7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</row>
    <row r="264" spans="1:19" ht="12.7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</row>
    <row r="265" spans="1:19" ht="12.7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</row>
    <row r="266" spans="1:19" ht="12.7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</row>
    <row r="267" spans="1:19" ht="12.7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</row>
    <row r="268" spans="1:19" ht="12.7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</row>
    <row r="269" spans="1:19" ht="12.7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</row>
    <row r="270" spans="1:19" ht="12.7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</row>
    <row r="271" spans="1:19" ht="12.7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</row>
    <row r="272" spans="1:19" ht="12.7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</row>
    <row r="273" spans="1:19" ht="12.7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</row>
    <row r="274" spans="1:19" ht="12.7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</row>
    <row r="275" spans="1:19" ht="12.7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</row>
    <row r="276" spans="1:19" ht="12.7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</row>
    <row r="277" spans="1:19" ht="12.7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</row>
    <row r="278" spans="1:19" ht="12.7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</row>
    <row r="279" spans="1:19" ht="12.7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</row>
    <row r="280" spans="1:19" ht="12.7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</row>
    <row r="281" spans="1:19" ht="12.7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</row>
    <row r="282" spans="1:19" ht="12.7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</row>
    <row r="283" spans="1:19" ht="12.7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</row>
    <row r="284" spans="1:19" ht="12.7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</row>
    <row r="285" spans="1:19" ht="12.7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</row>
    <row r="286" spans="1:19" ht="12.7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</row>
    <row r="287" spans="1:19" ht="12.7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</row>
    <row r="288" spans="1:19" ht="12.7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</row>
    <row r="289" spans="1:19" ht="12.7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</row>
    <row r="290" spans="1:19" ht="12.7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</row>
    <row r="291" spans="1:19" ht="12.7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</row>
    <row r="292" spans="1:19" ht="12.7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</row>
    <row r="293" spans="1:19" ht="12.7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</row>
    <row r="294" spans="1:19" ht="12.7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</row>
    <row r="295" spans="1:19" ht="12.7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</row>
    <row r="296" spans="1:19" ht="12.7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</row>
    <row r="297" spans="1:19" ht="12.7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</row>
    <row r="298" spans="1:19" ht="12.7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</row>
    <row r="299" spans="1:19" ht="12.7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</row>
    <row r="300" spans="1:19" ht="12.7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</row>
    <row r="301" spans="1:19" ht="12.7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</row>
    <row r="302" spans="1:19" ht="12.7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</row>
    <row r="303" spans="1:19" ht="12.7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</row>
    <row r="304" spans="1:19" ht="12.7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</row>
    <row r="305" spans="1:19" ht="12.7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</row>
    <row r="306" spans="1:19" ht="12.7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</row>
    <row r="307" spans="1:19" ht="12.7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</row>
    <row r="308" spans="1:19" ht="12.7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</row>
    <row r="309" spans="1:19" ht="12.7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</row>
    <row r="310" spans="1:19" ht="12.7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</row>
    <row r="311" spans="1:19" ht="12.7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</row>
    <row r="312" spans="1:19" ht="12.7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</row>
    <row r="313" spans="1:19" ht="12.7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</row>
    <row r="314" spans="1:19" ht="12.7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</row>
    <row r="315" spans="1:19" ht="12.7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</row>
    <row r="316" spans="1:19" ht="12.7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</row>
    <row r="317" spans="1:19" ht="12.7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</row>
    <row r="318" spans="1:19" ht="12.7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</row>
    <row r="319" spans="1:19" ht="12.7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</row>
    <row r="320" spans="1:19" ht="12.7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</row>
    <row r="321" spans="1:19" ht="12.7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</row>
    <row r="322" spans="1:19" ht="12.7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</row>
    <row r="323" spans="1:19" ht="12.7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</row>
    <row r="324" spans="1:19" ht="12.7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</row>
    <row r="325" spans="1:19" ht="12.7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</row>
    <row r="326" spans="1:19" ht="12.7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</row>
    <row r="327" spans="1:19" ht="12.7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</row>
    <row r="328" spans="1:19" ht="12.7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</row>
    <row r="329" spans="1:19" ht="12.7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</row>
    <row r="330" spans="1:19" ht="12.7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</row>
    <row r="331" spans="1:19" ht="12.7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</row>
    <row r="332" spans="1:19" ht="12.7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</row>
    <row r="333" spans="1:19" ht="12.7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</row>
    <row r="334" spans="1:19" ht="12.7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</row>
    <row r="335" spans="1:19" ht="12.7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</row>
    <row r="336" spans="1:19" ht="12.7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</row>
    <row r="337" spans="1:19" ht="12.7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</row>
    <row r="338" spans="1:19" ht="12.7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</row>
    <row r="339" spans="1:19" ht="12.7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</row>
    <row r="340" spans="1:19" ht="12.7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</row>
    <row r="341" spans="1:19" ht="12.7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</row>
    <row r="342" spans="1:19" ht="12.7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</row>
    <row r="343" spans="1:19" ht="12.7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</row>
    <row r="344" spans="1:19" ht="12.7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</row>
    <row r="345" spans="1:19" ht="12.7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</row>
    <row r="346" spans="1:19" ht="12.7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</row>
    <row r="347" spans="1:19" ht="12.7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</row>
    <row r="348" spans="1:19" ht="12.7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</row>
    <row r="349" spans="1:19" ht="12.7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</row>
    <row r="350" spans="1:19" ht="12.7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</row>
    <row r="351" spans="1:19" ht="12.7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</row>
    <row r="352" spans="1:19" ht="12.7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</row>
    <row r="353" spans="1:19" ht="12.7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</row>
    <row r="354" spans="1:19" ht="12.7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</row>
    <row r="355" spans="1:19" ht="12.7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</row>
    <row r="356" spans="1:19" ht="12.7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</row>
    <row r="357" spans="1:19" ht="12.7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</row>
    <row r="358" spans="1:19" ht="12.7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</row>
    <row r="359" spans="1:19" ht="12.7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</row>
    <row r="360" spans="1:19" ht="12.7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</row>
    <row r="361" spans="1:19" ht="12.7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</row>
    <row r="362" spans="1:19" ht="12.7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</row>
    <row r="363" spans="1:19" ht="12.7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</row>
    <row r="364" spans="1:19" ht="12.7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</row>
    <row r="365" spans="1:19" ht="12.7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</row>
    <row r="366" spans="1:19" ht="12.7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</row>
    <row r="367" spans="1:19" ht="12.7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</row>
    <row r="368" spans="1:19" ht="12.7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</row>
    <row r="369" spans="1:19" ht="12.7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</row>
    <row r="370" spans="1:19" ht="12.7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</row>
    <row r="371" spans="1:19" ht="12.7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</row>
    <row r="372" spans="1:19" ht="12.7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</row>
    <row r="373" spans="1:19" ht="12.7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</row>
    <row r="374" spans="1:19" ht="12.7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</row>
    <row r="375" spans="1:19" ht="12.7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</row>
    <row r="376" spans="1:19" ht="12.7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</row>
    <row r="377" spans="1:19" ht="12.7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</row>
    <row r="378" spans="1:19" ht="12.7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</row>
    <row r="379" spans="1:19" ht="12.7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</row>
    <row r="380" spans="1:19" ht="12.7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</row>
    <row r="381" spans="1:19" ht="12.7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</row>
    <row r="382" spans="1:19" ht="12.7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</row>
    <row r="383" spans="1:19" ht="12.7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</row>
    <row r="384" spans="1:19" ht="12.7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</row>
    <row r="385" spans="1:19" ht="12.7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</row>
    <row r="386" spans="1:19" ht="12.7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</row>
    <row r="387" spans="1:19" ht="12.7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</row>
    <row r="388" spans="1:19" ht="12.7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</row>
    <row r="389" spans="1:19" ht="12.7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</row>
    <row r="390" spans="1:19" ht="12.7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</row>
    <row r="391" spans="1:19" ht="12.7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</row>
    <row r="392" spans="1:19" ht="12.7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</row>
    <row r="393" spans="1:19" ht="12.7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</row>
    <row r="394" spans="1:19" ht="12.7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</row>
    <row r="395" spans="1:19" ht="12.7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</row>
    <row r="396" spans="1:19" ht="12.7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</row>
    <row r="397" spans="1:19" ht="12.7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</row>
    <row r="398" spans="1:19" ht="12.7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</row>
    <row r="399" spans="1:19" ht="12.7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</row>
    <row r="400" spans="1:19" ht="12.7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</row>
    <row r="401" spans="1:19" ht="12.7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</row>
    <row r="402" spans="1:19" ht="12.7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</row>
    <row r="403" spans="1:19" ht="12.7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</row>
    <row r="404" spans="1:19" ht="12.7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</row>
    <row r="405" spans="1:19" ht="12.7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</row>
    <row r="406" spans="1:19" ht="12.7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</row>
    <row r="407" spans="1:19" ht="12.7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</row>
    <row r="408" spans="1:19" ht="12.7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</row>
    <row r="409" spans="1:19" ht="12.7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</row>
    <row r="410" spans="1:19" ht="12.7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</row>
    <row r="411" spans="1:19" ht="12.7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</row>
    <row r="412" spans="1:19" ht="12.7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</row>
    <row r="413" spans="1:19" ht="12.7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</row>
    <row r="414" spans="1:19" ht="12.7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</row>
    <row r="415" spans="1:19" ht="12.7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</row>
    <row r="416" spans="1:19" ht="12.7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</row>
    <row r="417" spans="1:19" ht="12.7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</row>
    <row r="418" spans="1:19" ht="12.7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</row>
    <row r="419" spans="1:19" ht="12.7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</row>
    <row r="420" spans="1:19" ht="12.7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</row>
    <row r="421" spans="1:19" ht="12.7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</row>
    <row r="422" spans="1:19" ht="12.7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</row>
    <row r="423" spans="1:19" ht="12.7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</row>
    <row r="424" spans="1:19" ht="12.7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</row>
    <row r="425" spans="1:19" ht="12.7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</row>
    <row r="426" spans="1:19" ht="12.75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</row>
    <row r="427" spans="1:19" ht="12.75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</row>
    <row r="428" spans="1:19" ht="12.75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</row>
    <row r="429" spans="1:19" ht="12.75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</row>
    <row r="430" spans="1:19" ht="12.75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</row>
    <row r="431" spans="1:19" ht="12.75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</row>
    <row r="432" spans="1:19" ht="12.75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</row>
    <row r="433" spans="1:19" ht="12.75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</row>
    <row r="434" spans="1:19" ht="12.75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</row>
    <row r="435" spans="1:19" ht="12.7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</row>
    <row r="436" spans="1:19" ht="12.75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</row>
    <row r="437" spans="1:19" ht="12.75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</row>
    <row r="438" spans="1:19" ht="12.75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</row>
    <row r="439" spans="1:19" ht="12.75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</row>
    <row r="440" spans="1:19" ht="12.75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</row>
    <row r="441" spans="1:19" ht="12.75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</row>
    <row r="442" spans="1:19" ht="12.75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</row>
    <row r="443" spans="1:19" ht="12.75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</row>
    <row r="444" spans="1:19" ht="12.75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</row>
    <row r="445" spans="1:19" ht="12.7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</row>
    <row r="446" spans="1:19" ht="12.75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</row>
    <row r="447" spans="1:19" ht="12.7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</row>
    <row r="448" spans="1:19" ht="12.7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</row>
    <row r="449" spans="1:19" ht="12.7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</row>
    <row r="450" spans="1:19" ht="12.7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</row>
    <row r="451" spans="1:19" ht="12.7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</row>
    <row r="452" spans="1:19" ht="12.7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</row>
    <row r="453" spans="1:19" ht="12.7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</row>
    <row r="454" spans="1:19" ht="12.7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</row>
    <row r="455" spans="1:19" ht="12.7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</row>
    <row r="456" spans="1:19" ht="12.7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</row>
    <row r="457" spans="1:19" ht="12.7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</row>
    <row r="458" spans="1:19" ht="12.7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</row>
    <row r="459" spans="1:19" ht="12.7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</row>
    <row r="460" spans="1:19" ht="12.7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</row>
    <row r="461" spans="1:19" ht="12.7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</row>
    <row r="462" spans="1:19" ht="12.7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</row>
    <row r="463" spans="1:19" ht="12.7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</row>
    <row r="464" spans="1:19" ht="12.7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</row>
    <row r="465" spans="1:19" ht="12.7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</row>
    <row r="466" spans="1:19" ht="12.75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</row>
    <row r="467" spans="1:19" ht="12.75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</row>
    <row r="468" spans="1:19" ht="12.75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</row>
    <row r="469" spans="1:19" ht="12.75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</row>
    <row r="470" spans="1:19" ht="12.75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</row>
    <row r="471" spans="1:19" ht="12.75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</row>
    <row r="472" spans="1:19" ht="12.75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</row>
    <row r="473" spans="1:19" ht="12.75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</row>
    <row r="474" spans="1:19" ht="12.7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</row>
    <row r="475" spans="1:19" ht="12.7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</row>
    <row r="476" spans="1:19" ht="12.75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</row>
    <row r="477" spans="1:19" ht="12.75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</row>
    <row r="478" spans="1:19" ht="12.75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</row>
    <row r="479" spans="1:19" ht="12.75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</row>
    <row r="480" spans="1:19" ht="12.75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</row>
    <row r="481" spans="1:19" ht="12.75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</row>
    <row r="482" spans="1:19" ht="12.75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</row>
    <row r="483" spans="1:19" ht="12.75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</row>
    <row r="484" spans="1:19" ht="12.75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</row>
    <row r="485" spans="1:19" ht="12.7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</row>
    <row r="486" spans="1:19" ht="12.75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</row>
    <row r="487" spans="1:19" ht="12.75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</row>
    <row r="488" spans="1:19" ht="12.75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</row>
    <row r="489" spans="1:19" ht="12.75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</row>
    <row r="490" spans="1:19" ht="12.75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</row>
    <row r="491" spans="1:19" ht="12.75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</row>
    <row r="492" spans="1:19" ht="12.75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</row>
    <row r="493" spans="1:19" ht="12.75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</row>
    <row r="494" spans="1:19" ht="12.75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</row>
    <row r="495" spans="1:19" ht="12.7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</row>
    <row r="496" spans="1:19" ht="12.75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</row>
    <row r="497" spans="1:19" ht="12.75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</row>
    <row r="498" spans="1:19" ht="12.75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</row>
    <row r="499" spans="1:19" ht="12.75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</row>
    <row r="500" spans="1:19" ht="12.75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</row>
    <row r="501" spans="1:19" ht="12.75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</row>
    <row r="502" spans="1:19" ht="12.75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Konrad</dc:creator>
  <cp:keywords/>
  <dc:description/>
  <cp:lastModifiedBy>BUER</cp:lastModifiedBy>
  <cp:lastPrinted>1999-04-13T16:47:54Z</cp:lastPrinted>
  <dcterms:created xsi:type="dcterms:W3CDTF">1998-05-16T14:16:09Z</dcterms:created>
  <dcterms:modified xsi:type="dcterms:W3CDTF">2006-04-17T18:41:13Z</dcterms:modified>
  <cp:category/>
  <cp:version/>
  <cp:contentType/>
  <cp:contentStatus/>
</cp:coreProperties>
</file>